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carlos.souza\Desktop\Gerenciamento Revisao\"/>
    </mc:Choice>
  </mc:AlternateContent>
  <xr:revisionPtr revIDLastSave="0" documentId="13_ncr:80001_{38F85CF2-A21B-4DD9-9F77-D47B49395DCF}" xr6:coauthVersionLast="36" xr6:coauthVersionMax="36" xr10:uidLastSave="{00000000-0000-0000-0000-000000000000}"/>
  <bookViews>
    <workbookView xWindow="-120" yWindow="-60" windowWidth="20730" windowHeight="9470" tabRatio="935" activeTab="2" xr2:uid="{00000000-000D-0000-FFFF-FFFF00000000}"/>
  </bookViews>
  <sheets>
    <sheet name="Orçamento Analítico" sheetId="27" r:id="rId1"/>
    <sheet name="BDI" sheetId="29" r:id="rId2"/>
    <sheet name="Orçamento Sintetico" sheetId="25" r:id="rId3"/>
    <sheet name="Resumo" sheetId="30" r:id="rId4"/>
    <sheet name="Cronograma" sheetId="39" r:id="rId5"/>
  </sheets>
  <definedNames>
    <definedName name="_xlnm._FilterDatabase" localSheetId="0" hidden="1">'Orçamento Analítico'!#REF!</definedName>
    <definedName name="ANALITICO">#REF!</definedName>
    <definedName name="CONSINTETICO" localSheetId="4">#REF!</definedName>
    <definedName name="CONSINTETICO">SINTETICO_VENC[#All]</definedName>
    <definedName name="DadosExternos_1" localSheetId="4" hidden="1">Cronograma!#REF!</definedName>
    <definedName name="DadosExternos_1" localSheetId="0" hidden="1">'Orçamento Analítico'!$A$9:$I$145</definedName>
    <definedName name="ESTRUTURA" localSheetId="1">#REF!</definedName>
    <definedName name="ESTRUTURA" localSheetId="4">#REF!</definedName>
    <definedName name="ESTRUTURA">#REF!</definedName>
    <definedName name="RESUMO" localSheetId="4">#REF!</definedName>
    <definedName name="RESUMO">#REF!</definedName>
    <definedName name="SINTETICOVENC" localSheetId="4">#REF!</definedName>
    <definedName name="SINTETICOVENC">SINTETICO_VENC[#All]</definedName>
    <definedName name="_xlnm.Print_Titles" localSheetId="4">Cronograma!$1:$8</definedName>
  </definedNames>
  <calcPr calcId="191029"/>
  <pivotCaches>
    <pivotCache cacheId="24" r:id="rId6"/>
  </pivotCaches>
</workbook>
</file>

<file path=xl/calcChain.xml><?xml version="1.0" encoding="utf-8"?>
<calcChain xmlns="http://schemas.openxmlformats.org/spreadsheetml/2006/main">
  <c r="M65" i="39" l="1"/>
  <c r="J145" i="27" l="1"/>
  <c r="J144" i="27"/>
  <c r="J143" i="27"/>
  <c r="J141" i="27"/>
  <c r="J140" i="27"/>
  <c r="J139" i="27"/>
  <c r="J138" i="27"/>
  <c r="J137" i="27"/>
  <c r="J136" i="27"/>
  <c r="J135" i="27"/>
  <c r="J133" i="27"/>
  <c r="J131" i="27"/>
  <c r="J130" i="27"/>
  <c r="J129" i="27"/>
  <c r="J128" i="27"/>
  <c r="J127" i="27"/>
  <c r="J126" i="27"/>
  <c r="J124" i="27"/>
  <c r="J123" i="27"/>
  <c r="J122" i="27"/>
  <c r="J121" i="27"/>
  <c r="J120" i="27"/>
  <c r="J119" i="27"/>
  <c r="J117" i="27"/>
  <c r="J116" i="27"/>
  <c r="J115" i="27"/>
  <c r="J114" i="27"/>
  <c r="J112" i="27"/>
  <c r="J111" i="27"/>
  <c r="J110" i="27"/>
  <c r="J109" i="27"/>
  <c r="J107" i="27"/>
  <c r="J106" i="27"/>
  <c r="J105" i="27"/>
  <c r="J104" i="27"/>
  <c r="J102" i="27"/>
  <c r="J101" i="27"/>
  <c r="J100" i="27"/>
  <c r="J99" i="27"/>
  <c r="J98" i="27"/>
  <c r="J96" i="27"/>
  <c r="J95" i="27"/>
  <c r="J94" i="27"/>
  <c r="J93" i="27"/>
  <c r="J92" i="27"/>
  <c r="J91" i="27"/>
  <c r="J89" i="27"/>
  <c r="J88" i="27"/>
  <c r="J87" i="27"/>
  <c r="J86" i="27"/>
  <c r="J84" i="27"/>
  <c r="J83" i="27"/>
  <c r="J82" i="27"/>
  <c r="J81" i="27"/>
  <c r="J79" i="27"/>
  <c r="J78" i="27"/>
  <c r="J77" i="27"/>
  <c r="J76" i="27"/>
  <c r="J75" i="27"/>
  <c r="J74" i="27"/>
  <c r="J72" i="27"/>
  <c r="J71" i="27"/>
  <c r="J70" i="27"/>
  <c r="J69" i="27"/>
  <c r="J68" i="27"/>
  <c r="J67" i="27"/>
  <c r="J66" i="27"/>
  <c r="J65" i="27"/>
  <c r="J63" i="27"/>
  <c r="J62" i="27"/>
  <c r="J61" i="27"/>
  <c r="J60" i="27"/>
  <c r="J59" i="27"/>
  <c r="J57" i="27"/>
  <c r="J56" i="27"/>
  <c r="J55" i="27"/>
  <c r="J54" i="27"/>
  <c r="J53" i="27"/>
  <c r="J52" i="27"/>
  <c r="J51" i="27"/>
  <c r="J49" i="27"/>
  <c r="J48" i="27"/>
  <c r="J47" i="27"/>
  <c r="J46" i="27"/>
  <c r="J45" i="27"/>
  <c r="J44" i="27"/>
  <c r="J43" i="27"/>
  <c r="J42" i="27"/>
  <c r="J40" i="27"/>
  <c r="J39" i="27"/>
  <c r="J38" i="27"/>
  <c r="J37" i="27"/>
  <c r="J35" i="27"/>
  <c r="J34" i="27"/>
  <c r="J33" i="27"/>
  <c r="J32" i="27"/>
  <c r="J30" i="27"/>
  <c r="J29" i="27"/>
  <c r="J28" i="27"/>
  <c r="J27" i="27"/>
  <c r="J25" i="27"/>
  <c r="J24" i="27"/>
  <c r="J23" i="27"/>
  <c r="J22" i="27"/>
  <c r="J20" i="27"/>
  <c r="J19" i="27"/>
  <c r="J18" i="27"/>
  <c r="J17" i="27"/>
  <c r="J16" i="27"/>
  <c r="J14" i="27"/>
  <c r="J13" i="27"/>
  <c r="J12" i="27"/>
  <c r="J11" i="27"/>
  <c r="F11" i="39" l="1"/>
  <c r="G11" i="39" s="1"/>
  <c r="F12" i="39"/>
  <c r="G12" i="39" s="1"/>
  <c r="F14" i="39"/>
  <c r="G14" i="39" s="1"/>
  <c r="F15" i="39"/>
  <c r="G15" i="39" s="1"/>
  <c r="F17" i="39"/>
  <c r="G17" i="39" s="1"/>
  <c r="F18" i="39"/>
  <c r="G18" i="39" s="1"/>
  <c r="F20" i="39"/>
  <c r="G20" i="39" s="1"/>
  <c r="F21" i="39"/>
  <c r="G21" i="39" s="1"/>
  <c r="F23" i="39"/>
  <c r="G23" i="39" s="1"/>
  <c r="F24" i="39"/>
  <c r="G24" i="39" s="1"/>
  <c r="F26" i="39"/>
  <c r="G26" i="39" s="1"/>
  <c r="F27" i="39"/>
  <c r="G27" i="39" s="1"/>
  <c r="F29" i="39"/>
  <c r="G29" i="39" s="1"/>
  <c r="F30" i="39"/>
  <c r="G30" i="39" s="1"/>
  <c r="F32" i="39"/>
  <c r="G32" i="39" s="1"/>
  <c r="F33" i="39"/>
  <c r="G33" i="39" s="1"/>
  <c r="F35" i="39"/>
  <c r="G35" i="39" s="1"/>
  <c r="F36" i="39"/>
  <c r="G36" i="39" s="1"/>
  <c r="F38" i="39"/>
  <c r="G38" i="39" s="1"/>
  <c r="F39" i="39"/>
  <c r="G39" i="39" s="1"/>
  <c r="F41" i="39"/>
  <c r="G41" i="39" s="1"/>
  <c r="F42" i="39"/>
  <c r="G42" i="39" s="1"/>
  <c r="F44" i="39"/>
  <c r="G44" i="39" s="1"/>
  <c r="F45" i="39"/>
  <c r="G45" i="39" s="1"/>
  <c r="F47" i="39"/>
  <c r="G47" i="39" s="1"/>
  <c r="F48" i="39"/>
  <c r="G48" i="39" s="1"/>
  <c r="F50" i="39"/>
  <c r="G50" i="39" s="1"/>
  <c r="F51" i="39"/>
  <c r="G51" i="39" s="1"/>
  <c r="F53" i="39"/>
  <c r="G53" i="39" s="1"/>
  <c r="F54" i="39"/>
  <c r="G54" i="39" s="1"/>
  <c r="F56" i="39"/>
  <c r="G56" i="39" s="1"/>
  <c r="F57" i="39"/>
  <c r="G57" i="39" s="1"/>
  <c r="F59" i="39"/>
  <c r="G59" i="39" s="1"/>
  <c r="F60" i="39"/>
  <c r="G60" i="39" s="1"/>
  <c r="F62" i="39"/>
  <c r="G62" i="39" s="1"/>
  <c r="F63" i="39"/>
  <c r="G63" i="39" s="1"/>
  <c r="F65" i="39"/>
  <c r="G65" i="39" s="1"/>
  <c r="F66" i="39"/>
  <c r="G66" i="39" s="1"/>
  <c r="F68" i="39"/>
  <c r="G68" i="39" s="1"/>
  <c r="F69" i="39"/>
  <c r="G69" i="39" s="1"/>
  <c r="F71" i="39"/>
  <c r="G71" i="39" s="1"/>
  <c r="F72" i="39"/>
  <c r="G72" i="39" s="1"/>
  <c r="F74" i="39"/>
  <c r="G74" i="39" s="1"/>
  <c r="F75" i="39"/>
  <c r="G75" i="39" s="1"/>
  <c r="F77" i="39"/>
  <c r="M10" i="25"/>
  <c r="M11" i="25"/>
  <c r="M12" i="25"/>
  <c r="M13" i="25"/>
  <c r="M14" i="25"/>
  <c r="M15" i="25"/>
  <c r="M16" i="25"/>
  <c r="M17" i="25"/>
  <c r="M18" i="25"/>
  <c r="M19" i="25"/>
  <c r="M20" i="25"/>
  <c r="M21" i="25"/>
  <c r="M22" i="25"/>
  <c r="M23" i="25"/>
  <c r="M24" i="25"/>
  <c r="M25" i="25"/>
  <c r="M26" i="25"/>
  <c r="M27" i="25"/>
  <c r="M28" i="25"/>
  <c r="M29" i="25"/>
  <c r="M30" i="25"/>
  <c r="M31" i="25"/>
  <c r="M32" i="25"/>
  <c r="J132" i="27"/>
  <c r="I30" i="25" s="1"/>
  <c r="K30" i="25" s="1"/>
  <c r="N30" i="25" s="1"/>
  <c r="J10" i="27"/>
  <c r="I10" i="25" s="1"/>
  <c r="F70" i="39" l="1"/>
  <c r="G70" i="39" s="1"/>
  <c r="J85" i="27"/>
  <c r="I22" i="25" s="1"/>
  <c r="J21" i="27"/>
  <c r="I12" i="25" s="1"/>
  <c r="J80" i="27"/>
  <c r="I21" i="25" s="1"/>
  <c r="F10" i="39"/>
  <c r="K10" i="25"/>
  <c r="N10" i="25" s="1"/>
  <c r="J31" i="27"/>
  <c r="I14" i="25" s="1"/>
  <c r="J73" i="27"/>
  <c r="I20" i="25" s="1"/>
  <c r="J103" i="27"/>
  <c r="I25" i="25" s="1"/>
  <c r="J134" i="27"/>
  <c r="I31" i="25" s="1"/>
  <c r="J118" i="27"/>
  <c r="I28" i="25" s="1"/>
  <c r="J64" i="27"/>
  <c r="I19" i="25" s="1"/>
  <c r="J26" i="27"/>
  <c r="I13" i="25" s="1"/>
  <c r="J125" i="27"/>
  <c r="I29" i="25" s="1"/>
  <c r="J50" i="27"/>
  <c r="I17" i="25" s="1"/>
  <c r="J41" i="27"/>
  <c r="I16" i="25" s="1"/>
  <c r="J97" i="27"/>
  <c r="I24" i="25" s="1"/>
  <c r="J15" i="27"/>
  <c r="I11" i="25" s="1"/>
  <c r="J113" i="27"/>
  <c r="I27" i="25" s="1"/>
  <c r="J142" i="27"/>
  <c r="I32" i="25" s="1"/>
  <c r="J58" i="27"/>
  <c r="I18" i="25" s="1"/>
  <c r="J90" i="27"/>
  <c r="I23" i="25" s="1"/>
  <c r="J108" i="27"/>
  <c r="I26" i="25" s="1"/>
  <c r="J36" i="27"/>
  <c r="I15" i="25" s="1"/>
  <c r="H71" i="39" l="1"/>
  <c r="K25" i="25"/>
  <c r="N25" i="25" s="1"/>
  <c r="F55" i="39"/>
  <c r="K22" i="25"/>
  <c r="N22" i="25" s="1"/>
  <c r="F46" i="39"/>
  <c r="F61" i="39"/>
  <c r="K27" i="25"/>
  <c r="N27" i="25" s="1"/>
  <c r="F28" i="39"/>
  <c r="K16" i="25"/>
  <c r="N16" i="25" s="1"/>
  <c r="F16" i="39"/>
  <c r="G16" i="39" s="1"/>
  <c r="J17" i="39" s="1"/>
  <c r="K12" i="25"/>
  <c r="N12" i="25" s="1"/>
  <c r="K17" i="25"/>
  <c r="N17" i="25" s="1"/>
  <c r="F31" i="39"/>
  <c r="K29" i="25"/>
  <c r="N29" i="25" s="1"/>
  <c r="F67" i="39"/>
  <c r="K20" i="25"/>
  <c r="N20" i="25" s="1"/>
  <c r="F40" i="39"/>
  <c r="K14" i="25"/>
  <c r="N14" i="25" s="1"/>
  <c r="F22" i="39"/>
  <c r="F13" i="39"/>
  <c r="K11" i="25"/>
  <c r="N11" i="25" s="1"/>
  <c r="K15" i="25"/>
  <c r="N15" i="25" s="1"/>
  <c r="F25" i="39"/>
  <c r="K19" i="25"/>
  <c r="N19" i="25" s="1"/>
  <c r="F37" i="39"/>
  <c r="G37" i="39" s="1"/>
  <c r="V38" i="39" s="1"/>
  <c r="K28" i="25"/>
  <c r="N28" i="25" s="1"/>
  <c r="F64" i="39"/>
  <c r="K26" i="25"/>
  <c r="N26" i="25" s="1"/>
  <c r="F58" i="39"/>
  <c r="F73" i="39"/>
  <c r="K31" i="25"/>
  <c r="N31" i="25" s="1"/>
  <c r="F52" i="39"/>
  <c r="K24" i="25"/>
  <c r="N24" i="25" s="1"/>
  <c r="F49" i="39"/>
  <c r="K23" i="25"/>
  <c r="N23" i="25" s="1"/>
  <c r="K18" i="25"/>
  <c r="N18" i="25" s="1"/>
  <c r="F34" i="39"/>
  <c r="F19" i="39"/>
  <c r="K13" i="25"/>
  <c r="N13" i="25" s="1"/>
  <c r="K32" i="25"/>
  <c r="N32" i="25" s="1"/>
  <c r="F76" i="39"/>
  <c r="G76" i="39" s="1"/>
  <c r="K21" i="25"/>
  <c r="N21" i="25" s="1"/>
  <c r="F43" i="39"/>
  <c r="G10" i="39"/>
  <c r="AA11" i="39" s="1"/>
  <c r="Z11" i="39" l="1"/>
  <c r="T11" i="39"/>
  <c r="L17" i="39"/>
  <c r="G19" i="39"/>
  <c r="Y20" i="39" s="1"/>
  <c r="J38" i="39"/>
  <c r="G31" i="39"/>
  <c r="U32" i="39" s="1"/>
  <c r="Q38" i="39"/>
  <c r="P38" i="39"/>
  <c r="G34" i="39"/>
  <c r="K35" i="39" s="1"/>
  <c r="Z38" i="39"/>
  <c r="AA38" i="39"/>
  <c r="L38" i="39"/>
  <c r="W38" i="39"/>
  <c r="Y38" i="39"/>
  <c r="X38" i="39"/>
  <c r="G22" i="39"/>
  <c r="Q23" i="39" s="1"/>
  <c r="S38" i="39"/>
  <c r="G52" i="39"/>
  <c r="P53" i="39" s="1"/>
  <c r="G61" i="39"/>
  <c r="S62" i="39" s="1"/>
  <c r="M38" i="39"/>
  <c r="G25" i="39"/>
  <c r="P26" i="39" s="1"/>
  <c r="H38" i="39"/>
  <c r="I38" i="39"/>
  <c r="R38" i="39"/>
  <c r="U11" i="39"/>
  <c r="G73" i="39"/>
  <c r="R74" i="39" s="1"/>
  <c r="K17" i="39"/>
  <c r="G46" i="39"/>
  <c r="X47" i="39" s="1"/>
  <c r="G49" i="39"/>
  <c r="AF50" i="39" s="1"/>
  <c r="T38" i="39"/>
  <c r="G13" i="39"/>
  <c r="AA14" i="39" s="1"/>
  <c r="G43" i="39"/>
  <c r="L44" i="39" s="1"/>
  <c r="S11" i="39"/>
  <c r="N38" i="39"/>
  <c r="U38" i="39"/>
  <c r="G40" i="39"/>
  <c r="L41" i="39" s="1"/>
  <c r="K38" i="39"/>
  <c r="I17" i="39"/>
  <c r="G28" i="39"/>
  <c r="R29" i="39" s="1"/>
  <c r="G58" i="39"/>
  <c r="V59" i="39" s="1"/>
  <c r="O38" i="39"/>
  <c r="H17" i="39"/>
  <c r="G64" i="39"/>
  <c r="G67" i="39"/>
  <c r="H68" i="39" s="1"/>
  <c r="G55" i="39"/>
  <c r="Q56" i="39" s="1"/>
  <c r="W11" i="39"/>
  <c r="Y11" i="39"/>
  <c r="AB11" i="39"/>
  <c r="L11" i="39"/>
  <c r="P11" i="39"/>
  <c r="AC11" i="39"/>
  <c r="J11" i="39"/>
  <c r="AE11" i="39"/>
  <c r="O11" i="39"/>
  <c r="R11" i="39"/>
  <c r="N11" i="39"/>
  <c r="Q11" i="39"/>
  <c r="X11" i="39"/>
  <c r="V11" i="39"/>
  <c r="AF11" i="39"/>
  <c r="H11" i="39"/>
  <c r="AD11" i="39"/>
  <c r="K11" i="39"/>
  <c r="M11" i="39"/>
  <c r="I11" i="39"/>
  <c r="I53" i="39" l="1"/>
  <c r="T35" i="39"/>
  <c r="H35" i="39"/>
  <c r="W47" i="39"/>
  <c r="Q53" i="39"/>
  <c r="M32" i="39"/>
  <c r="N20" i="39"/>
  <c r="AE50" i="39"/>
  <c r="J74" i="39"/>
  <c r="AB50" i="39"/>
  <c r="Z14" i="39"/>
  <c r="P59" i="39"/>
  <c r="V74" i="39"/>
  <c r="Z74" i="39"/>
  <c r="Q74" i="39"/>
  <c r="Z47" i="39"/>
  <c r="U47" i="39"/>
  <c r="Y50" i="39"/>
  <c r="K74" i="39"/>
  <c r="H32" i="39"/>
  <c r="V47" i="39"/>
  <c r="X59" i="39"/>
  <c r="Y14" i="39"/>
  <c r="Y4" i="39" s="1"/>
  <c r="R59" i="39"/>
  <c r="Q14" i="39"/>
  <c r="AB35" i="39"/>
  <c r="L35" i="39"/>
  <c r="AD35" i="39"/>
  <c r="V35" i="39"/>
  <c r="AE35" i="39"/>
  <c r="R35" i="39"/>
  <c r="S47" i="39"/>
  <c r="U35" i="39"/>
  <c r="AA32" i="39"/>
  <c r="N26" i="39"/>
  <c r="S56" i="39"/>
  <c r="U50" i="39"/>
  <c r="I26" i="39"/>
  <c r="W35" i="39"/>
  <c r="K32" i="39"/>
  <c r="AE32" i="39"/>
  <c r="M35" i="39"/>
  <c r="X32" i="39"/>
  <c r="M53" i="39"/>
  <c r="S35" i="39"/>
  <c r="AD32" i="39"/>
  <c r="O26" i="39"/>
  <c r="K23" i="39"/>
  <c r="AA35" i="39"/>
  <c r="J26" i="39"/>
  <c r="O23" i="39"/>
  <c r="Y35" i="39"/>
  <c r="N53" i="39"/>
  <c r="X56" i="39"/>
  <c r="O53" i="39"/>
  <c r="W56" i="39"/>
  <c r="K53" i="39"/>
  <c r="X35" i="39"/>
  <c r="V56" i="39"/>
  <c r="R56" i="39"/>
  <c r="K26" i="39"/>
  <c r="L53" i="39"/>
  <c r="O35" i="39"/>
  <c r="Z32" i="39"/>
  <c r="U56" i="39"/>
  <c r="P56" i="39"/>
  <c r="T56" i="39"/>
  <c r="X50" i="39"/>
  <c r="L26" i="39"/>
  <c r="J53" i="39"/>
  <c r="AF35" i="39"/>
  <c r="AC32" i="39"/>
  <c r="AF14" i="39"/>
  <c r="AF4" i="39" s="1"/>
  <c r="Q47" i="39"/>
  <c r="R14" i="39"/>
  <c r="AA47" i="39"/>
  <c r="S44" i="39"/>
  <c r="X14" i="39"/>
  <c r="T47" i="39"/>
  <c r="AD14" i="39"/>
  <c r="T44" i="39"/>
  <c r="M47" i="39"/>
  <c r="O56" i="39"/>
  <c r="H41" i="39"/>
  <c r="H44" i="39"/>
  <c r="M14" i="39"/>
  <c r="O47" i="39"/>
  <c r="T62" i="39"/>
  <c r="P35" i="39"/>
  <c r="Z35" i="39"/>
  <c r="P32" i="39"/>
  <c r="M41" i="39"/>
  <c r="M44" i="39"/>
  <c r="L14" i="39"/>
  <c r="Y47" i="39"/>
  <c r="Q35" i="39"/>
  <c r="AC35" i="39"/>
  <c r="I44" i="39"/>
  <c r="I41" i="39"/>
  <c r="J41" i="39"/>
  <c r="J44" i="39"/>
  <c r="Q59" i="39"/>
  <c r="K41" i="39"/>
  <c r="O44" i="39"/>
  <c r="K14" i="39"/>
  <c r="K4" i="39" s="1"/>
  <c r="P47" i="39"/>
  <c r="H26" i="39"/>
  <c r="H53" i="39"/>
  <c r="J35" i="39"/>
  <c r="N35" i="39"/>
  <c r="N32" i="39"/>
  <c r="N44" i="39"/>
  <c r="N47" i="39"/>
  <c r="M29" i="39"/>
  <c r="U59" i="39"/>
  <c r="Q29" i="39"/>
  <c r="I14" i="39"/>
  <c r="I4" i="39" s="1"/>
  <c r="N14" i="39"/>
  <c r="W50" i="39"/>
  <c r="S74" i="39"/>
  <c r="T74" i="39"/>
  <c r="L23" i="39"/>
  <c r="W20" i="39"/>
  <c r="O29" i="39"/>
  <c r="N74" i="39"/>
  <c r="O74" i="39"/>
  <c r="P23" i="39"/>
  <c r="R20" i="39"/>
  <c r="Z29" i="39"/>
  <c r="S29" i="39"/>
  <c r="V14" i="39"/>
  <c r="V4" i="39" s="1"/>
  <c r="S14" i="39"/>
  <c r="M74" i="39"/>
  <c r="Y74" i="39"/>
  <c r="I23" i="39"/>
  <c r="V32" i="39"/>
  <c r="Q32" i="39"/>
  <c r="U20" i="39"/>
  <c r="Z20" i="39"/>
  <c r="Z4" i="39" s="1"/>
  <c r="AA74" i="39"/>
  <c r="H74" i="39"/>
  <c r="M23" i="39"/>
  <c r="J32" i="39"/>
  <c r="L32" i="39"/>
  <c r="P20" i="39"/>
  <c r="X20" i="39"/>
  <c r="T29" i="39"/>
  <c r="Q44" i="39"/>
  <c r="T14" i="39"/>
  <c r="P14" i="39"/>
  <c r="AD50" i="39"/>
  <c r="U74" i="39"/>
  <c r="T23" i="39"/>
  <c r="W32" i="39"/>
  <c r="R32" i="39"/>
  <c r="I20" i="39"/>
  <c r="S20" i="39"/>
  <c r="S23" i="39"/>
  <c r="AA20" i="39"/>
  <c r="O59" i="39"/>
  <c r="J29" i="39"/>
  <c r="L29" i="39"/>
  <c r="K44" i="39"/>
  <c r="U14" i="39"/>
  <c r="J14" i="39"/>
  <c r="J4" i="39" s="1"/>
  <c r="V50" i="39"/>
  <c r="P74" i="39"/>
  <c r="H23" i="39"/>
  <c r="O32" i="39"/>
  <c r="AF32" i="39"/>
  <c r="V20" i="39"/>
  <c r="M20" i="39"/>
  <c r="AA29" i="39"/>
  <c r="W29" i="39"/>
  <c r="O20" i="39"/>
  <c r="T59" i="39"/>
  <c r="K29" i="39"/>
  <c r="P29" i="39"/>
  <c r="P44" i="39"/>
  <c r="AC14" i="39"/>
  <c r="AB14" i="39"/>
  <c r="AB4" i="39" s="1"/>
  <c r="AC50" i="39"/>
  <c r="X74" i="39"/>
  <c r="N23" i="39"/>
  <c r="I32" i="39"/>
  <c r="Y32" i="39"/>
  <c r="J20" i="39"/>
  <c r="T20" i="39"/>
  <c r="N29" i="39"/>
  <c r="Y29" i="39"/>
  <c r="J23" i="39"/>
  <c r="L20" i="39"/>
  <c r="W59" i="39"/>
  <c r="H29" i="39"/>
  <c r="X29" i="39"/>
  <c r="R44" i="39"/>
  <c r="AE14" i="39"/>
  <c r="AE4" i="39" s="1"/>
  <c r="O14" i="39"/>
  <c r="Z50" i="39"/>
  <c r="R47" i="39"/>
  <c r="W74" i="39"/>
  <c r="R62" i="39"/>
  <c r="R23" i="39"/>
  <c r="AB32" i="39"/>
  <c r="S32" i="39"/>
  <c r="K20" i="39"/>
  <c r="H20" i="39"/>
  <c r="U29" i="39"/>
  <c r="F4" i="39"/>
  <c r="F6" i="39"/>
  <c r="S59" i="39"/>
  <c r="V29" i="39"/>
  <c r="I29" i="39"/>
  <c r="H14" i="39"/>
  <c r="W14" i="39"/>
  <c r="AA50" i="39"/>
  <c r="L74" i="39"/>
  <c r="I74" i="39"/>
  <c r="M26" i="39"/>
  <c r="I35" i="39"/>
  <c r="T32" i="39"/>
  <c r="Q20" i="39"/>
  <c r="R4" i="39" l="1"/>
  <c r="Q4" i="39"/>
  <c r="L4" i="39"/>
  <c r="U4" i="39"/>
  <c r="AD4" i="39"/>
  <c r="P4" i="39"/>
  <c r="X4" i="39"/>
  <c r="AA4" i="39"/>
  <c r="N4" i="39"/>
  <c r="O4" i="39"/>
  <c r="AC4" i="39"/>
  <c r="S4" i="39"/>
  <c r="W4" i="39"/>
  <c r="H4" i="39"/>
  <c r="H6" i="39" s="1"/>
  <c r="M4" i="39"/>
  <c r="T4" i="39"/>
  <c r="I6" i="39" l="1"/>
  <c r="X7" i="39"/>
  <c r="N7" i="39"/>
  <c r="Z7" i="39"/>
  <c r="O7" i="39"/>
  <c r="AA7" i="39"/>
  <c r="P7" i="39"/>
  <c r="AB7" i="39"/>
  <c r="Q7" i="39"/>
  <c r="AC7" i="39"/>
  <c r="R7" i="39"/>
  <c r="AD7" i="39"/>
  <c r="S7" i="39"/>
  <c r="AE7" i="39"/>
  <c r="T7" i="39"/>
  <c r="AF7" i="39"/>
  <c r="I7" i="39"/>
  <c r="U7" i="39"/>
  <c r="H7" i="39"/>
  <c r="K7" i="39"/>
  <c r="W7" i="39"/>
  <c r="L7" i="39"/>
  <c r="M7" i="39"/>
  <c r="Y7" i="39"/>
  <c r="J7" i="39"/>
  <c r="V7" i="39"/>
  <c r="U6" i="39"/>
  <c r="J6" i="39"/>
  <c r="V6" i="39"/>
  <c r="K6" i="39"/>
  <c r="W6" i="39"/>
  <c r="T6" i="39"/>
  <c r="L6" i="39"/>
  <c r="X6" i="39"/>
  <c r="M6" i="39"/>
  <c r="Y6" i="39"/>
  <c r="N6" i="39"/>
  <c r="Z6" i="39"/>
  <c r="AF6" i="39"/>
  <c r="O6" i="39"/>
  <c r="AA6" i="39"/>
  <c r="P6" i="39"/>
  <c r="AB6" i="39"/>
  <c r="Q6" i="39"/>
  <c r="AC6" i="39"/>
  <c r="R6" i="39"/>
  <c r="AD6" i="39"/>
  <c r="S6" i="39"/>
  <c r="AE6" i="39"/>
  <c r="D32" i="29" l="1"/>
  <c r="D31" i="29"/>
  <c r="D30" i="29"/>
  <c r="D29" i="29"/>
  <c r="D27" i="29"/>
  <c r="D26" i="29"/>
  <c r="D25" i="29"/>
  <c r="D24" i="29"/>
  <c r="D23" i="29"/>
  <c r="K6" i="25"/>
  <c r="K4" i="25"/>
  <c r="D28" i="29" l="1"/>
  <c r="D22" i="29" s="1"/>
  <c r="N4" i="25" l="1"/>
  <c r="N6" i="25"/>
</calcChain>
</file>

<file path=xl/sharedStrings.xml><?xml version="1.0" encoding="utf-8"?>
<sst xmlns="http://schemas.openxmlformats.org/spreadsheetml/2006/main" count="1289" uniqueCount="312">
  <si>
    <t>Tipo</t>
  </si>
  <si>
    <t>Banco</t>
  </si>
  <si>
    <t>Código</t>
  </si>
  <si>
    <t>Composição</t>
  </si>
  <si>
    <t>SINAPI</t>
  </si>
  <si>
    <t>MÊS</t>
  </si>
  <si>
    <t>Insumo</t>
  </si>
  <si>
    <t>CATEGORIA</t>
  </si>
  <si>
    <t>REFERÊNCIA</t>
  </si>
  <si>
    <t>DESCRIÇÃO DOS SERVIÇOS</t>
  </si>
  <si>
    <t>UNID.</t>
  </si>
  <si>
    <t>BDI</t>
  </si>
  <si>
    <t>TIPO</t>
  </si>
  <si>
    <t>CUSTO TOTAL</t>
  </si>
  <si>
    <t>BDI = (((1+AC+S+G+R)x(1+DF)x(1+L))/(1-I))-1)</t>
  </si>
  <si>
    <t>ADMINISTRAÇÃO CENTRAL</t>
  </si>
  <si>
    <t>AC</t>
  </si>
  <si>
    <t>SEGURO E GARANTIA</t>
  </si>
  <si>
    <t>S + G</t>
  </si>
  <si>
    <t>RISCO</t>
  </si>
  <si>
    <t>R</t>
  </si>
  <si>
    <t>DESPESAS FINANCEIRAS</t>
  </si>
  <si>
    <t>DF</t>
  </si>
  <si>
    <t>LUCRO</t>
  </si>
  <si>
    <t>L</t>
  </si>
  <si>
    <t>TAXA REPRESENTATIVA DE TRIBUTOS</t>
  </si>
  <si>
    <t>I = PIS+COFINS+ISS+CPRB</t>
  </si>
  <si>
    <t>PIS</t>
  </si>
  <si>
    <t>COFINS</t>
  </si>
  <si>
    <t>CONTRIBUIÇÃO PREVIDENCIÁRIA SOBRE RECEITA BRUTA</t>
  </si>
  <si>
    <t>CPRB</t>
  </si>
  <si>
    <t>ISS *</t>
  </si>
  <si>
    <t>ISS</t>
  </si>
  <si>
    <t>BDI 02 - FORNEC. MATERIAIS/EQUIPAMENTOS</t>
  </si>
  <si>
    <t>SERVIÇO</t>
  </si>
  <si>
    <t>Subtotal</t>
  </si>
  <si>
    <t>ITEM</t>
  </si>
  <si>
    <t>CÓDIGO</t>
  </si>
  <si>
    <t>MÃO DE OBRA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</si>
  <si>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</si>
  <si>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</si>
  <si>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</si>
  <si>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</si>
  <si>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</si>
  <si>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</si>
  <si>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</si>
  <si>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</si>
  <si>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CONSUMO</t>
  </si>
  <si>
    <t>C.TOTAL</t>
  </si>
  <si>
    <t>FORMAÇÃO</t>
  </si>
  <si>
    <t>C.UNIT</t>
  </si>
  <si>
    <t>QTDE</t>
  </si>
  <si>
    <t>BDI - BENEFÍCIO E DESPESAS INDIRETAS (MÃO DE OBRA DESONERADA)</t>
  </si>
  <si>
    <t>Total Geral</t>
  </si>
  <si>
    <t>BDI 02 - SERVIÇOS DE CONSTRUÇÃO</t>
  </si>
  <si>
    <t>BDI (TIPO)</t>
  </si>
  <si>
    <t>Preço TOTAL</t>
  </si>
  <si>
    <t>Custo TOTAL</t>
  </si>
  <si>
    <t>01.01.1 Total</t>
  </si>
  <si>
    <t>01.01.1</t>
  </si>
  <si>
    <t>01.02.1 Total</t>
  </si>
  <si>
    <t>01.02.1</t>
  </si>
  <si>
    <t>01.02.2 Total</t>
  </si>
  <si>
    <t>01.02.2</t>
  </si>
  <si>
    <t>01.02.3 Total</t>
  </si>
  <si>
    <t>01.02.3</t>
  </si>
  <si>
    <t>01.02.4 Total</t>
  </si>
  <si>
    <t>01.02.4</t>
  </si>
  <si>
    <t>01.02.5 Total</t>
  </si>
  <si>
    <t>01.02.5</t>
  </si>
  <si>
    <t>01.03.1 Total</t>
  </si>
  <si>
    <t>01.03.1</t>
  </si>
  <si>
    <t>01.03.2 Total</t>
  </si>
  <si>
    <t>01.03.2</t>
  </si>
  <si>
    <t>02.01.1 Total</t>
  </si>
  <si>
    <t>02.01.1</t>
  </si>
  <si>
    <t>02.01.2</t>
  </si>
  <si>
    <t>03.01.1 Total</t>
  </si>
  <si>
    <t>03.01.1</t>
  </si>
  <si>
    <t>04.01.1 Total</t>
  </si>
  <si>
    <t>04.01.1</t>
  </si>
  <si>
    <t>02.02.1 Total</t>
  </si>
  <si>
    <t>02.02.1</t>
  </si>
  <si>
    <t>02.03.1</t>
  </si>
  <si>
    <t>02.04.1</t>
  </si>
  <si>
    <t>02.05.1</t>
  </si>
  <si>
    <t>01.</t>
  </si>
  <si>
    <t>02.</t>
  </si>
  <si>
    <t>03.</t>
  </si>
  <si>
    <t>04.</t>
  </si>
  <si>
    <t>C.UNIT.</t>
  </si>
  <si>
    <t>LOGOTIPO DA EMPRESA LICITANTE</t>
  </si>
  <si>
    <t>P.TOTAL</t>
  </si>
  <si>
    <t>PREÇO TOTAL</t>
  </si>
  <si>
    <t>ETAPA</t>
  </si>
  <si>
    <t>% ETAPA</t>
  </si>
  <si>
    <t>COORDENAÇÃO GERAL</t>
  </si>
  <si>
    <t>MATERIAL</t>
  </si>
  <si>
    <t>EQUIPAMENTO</t>
  </si>
  <si>
    <t>PROPRIA</t>
  </si>
  <si>
    <t>Composição auxiliar</t>
  </si>
  <si>
    <t>Perfil 1 - COORDENAÇÃO GERAL</t>
  </si>
  <si>
    <t>Perfil 2 - COORDENAÇÃO DE PLANEJAMENTO, CONTROLE E RISCO</t>
  </si>
  <si>
    <t>TRANSPORTE</t>
  </si>
  <si>
    <t>INTEGRAÇÃO, GESTÃO DE PROJETOS E ACERVO TÉCNICO</t>
  </si>
  <si>
    <t>01.04.1 Total</t>
  </si>
  <si>
    <t>01.04.1</t>
  </si>
  <si>
    <t>APOIO ADMINISTRATIVO E FINANCEIRO</t>
  </si>
  <si>
    <t xml:space="preserve"> PLANEJAMENTO, CONTROLE E RISCO</t>
  </si>
  <si>
    <t>SUPERVISÃO, FISCALIZAÇÃO E ACOMPANHAMENTO DA OS-01</t>
  </si>
  <si>
    <t>SUPERVISÃO, FISCALIZAÇÃO E ACOMPANHAMENTO DA OS-02</t>
  </si>
  <si>
    <t>SUPERVISÃO, FISCALIZAÇÃO E ACOMPANHAMENTO DA OS-03</t>
  </si>
  <si>
    <t>05.01.1 Total</t>
  </si>
  <si>
    <t>05.01.1</t>
  </si>
  <si>
    <t>SUPERVISÃO, FISCALIZAÇÃO E ACOMPANHAMENTO DA OS-04</t>
  </si>
  <si>
    <t>SUPERVISÃO, FISCALIZAÇÃO E ACOMPANHAMENTO DA OS-05</t>
  </si>
  <si>
    <t>SUPERVISÃO, FISCALIZAÇÃO E ACOMPANHAMENTO DA OS-06</t>
  </si>
  <si>
    <t>05.</t>
  </si>
  <si>
    <t>SOFTWARE ESPECIALIZADO DE GERENCIAMENTO ELETRONICOS DE DOCUMENTOS DE PROJETO (GED) - CONFORME ESPECIFICAÇÕES DO PROJETO BÁSICO</t>
  </si>
  <si>
    <t>INSTALAÇÕES PROVISÓRIAS</t>
  </si>
  <si>
    <t>INSTALAÇÃO E MANUTENÇÃO DE CANTEIRO</t>
  </si>
  <si>
    <t>OCUPANTE X MÊS</t>
  </si>
  <si>
    <t>INSTALAÇÕES ACESSÓRIAS DO CANTEIRO</t>
  </si>
  <si>
    <t>LIGAÇÃO DE ESGOTO EM TUBO PVC ESGOTO SÉRIE-R DN 100MM, DA CAIXA ATÉ A REDE, INCLUINDO ESCAVAÇÃO E REATERRO ATÉ 1,00M, COMPOSTO POR 10,50M DE TUBO PVC SÉRIE-R ESGOTO DN 100MM, JUNÇÃO SIMPLES PVC PARA ESGOTO PREDIAL DN 100X100MM E CURVA PVC 90GRAUS PARA REDE COLETORA DE ESGOTO DN 100MM - FORNECIMENTO E INSTALAÇÃO</t>
  </si>
  <si>
    <t>Escavação manual em campo aberto para tubulão, fuste e/ou base</t>
  </si>
  <si>
    <t>BOTA FORA EM CACAMBA 5M3</t>
  </si>
  <si>
    <t>INTERRUPTOR PARALELO (1 MÓDULO) COM 2 TOMADAS DE EMBUTIR 2P+T 10 A, INCLUINDO SUPORTE E PLACA - FORNECIMENTO E INSTALAÇÃO. AF_03/2023</t>
  </si>
  <si>
    <t>REGUA COM 8 TOMADAS</t>
  </si>
  <si>
    <t>QUADRO GERAL380-220V</t>
  </si>
  <si>
    <t>INSTALACAO</t>
  </si>
  <si>
    <t>EQUIP. E MATERIAL</t>
  </si>
  <si>
    <t>CUSTOS DA EQUIPE - DIVERSOS - ESCRITÓRIO</t>
  </si>
  <si>
    <t>CUSTOS DA EQUIPE - MOBILIÁRIO - ESCRITÓRIO</t>
  </si>
  <si>
    <t>SERVIÇO DE IMPRESSÃO DE PLANTAS</t>
  </si>
  <si>
    <t>HEMOBRAS</t>
  </si>
  <si>
    <t>HEM001</t>
  </si>
  <si>
    <t>SUPERVISÃO DE SEGURANÇA DO TRABALHO</t>
  </si>
  <si>
    <t>CUSTO DA EQUIPE - TRANSPORTE EM VEÍCULO LEVE COM MOTORISTA</t>
  </si>
  <si>
    <t>CUSTOS DA EQUIPE - TRANSPORTE EM VEÍCULO LEVE SEM MOTORISTA</t>
  </si>
  <si>
    <t>HEM002</t>
  </si>
  <si>
    <t>HEM003</t>
  </si>
  <si>
    <t>PLANEJAMENTO E GESTÃO DE PRAZOS E CRONOGRAMAS</t>
  </si>
  <si>
    <t>HEM004</t>
  </si>
  <si>
    <t>HEM005</t>
  </si>
  <si>
    <t>HEM006</t>
  </si>
  <si>
    <t>COORDENAÇÃO DE INTEGRAÇÃO, GESTÃO DE PROJETOS E ACERVO TÉCNICO</t>
  </si>
  <si>
    <t>HEM008</t>
  </si>
  <si>
    <t>SUPORTE EM DESENHO ARQUITETONICO</t>
  </si>
  <si>
    <t>HEM009</t>
  </si>
  <si>
    <t>HEM010</t>
  </si>
  <si>
    <t>HEM011</t>
  </si>
  <si>
    <t>APOIO ADMINISTRATIVO PARA COORDENAÇÃO E FISCALIZAÇÃO</t>
  </si>
  <si>
    <t>SUPERVISÃO GERAL DE OBRAS</t>
  </si>
  <si>
    <t>SUPERVISÃO EM ENGENHARIA DE QUALIDADE</t>
  </si>
  <si>
    <t>SUPERVISÃO EM ENGENHARIA MECÂNICA DE UTILIDADES INDUSTRIAIS E PROCESSOS</t>
  </si>
  <si>
    <t>SUPERVISÃO TECNICA EM SEGURANÇA DO TRABALHO</t>
  </si>
  <si>
    <t>HEM012</t>
  </si>
  <si>
    <t>HEM013</t>
  </si>
  <si>
    <t>SUPERVISÃO EM ENGENHARIA MECÂNICA DE HVAC</t>
  </si>
  <si>
    <t>SUPERVISÃO EM ENGENHARIA DE ESTRUTURA CIVIL E INSTALAÇÕES</t>
  </si>
  <si>
    <t>HEM014</t>
  </si>
  <si>
    <t>SUPERVISÃO EM ENGENHARIA AMBIENTAL</t>
  </si>
  <si>
    <t>HEM015</t>
  </si>
  <si>
    <t>HEM016</t>
  </si>
  <si>
    <t>HEM017</t>
  </si>
  <si>
    <t>HEM018</t>
  </si>
  <si>
    <t>HEM020</t>
  </si>
  <si>
    <t>COTACAO</t>
  </si>
  <si>
    <t>CANTEIRO</t>
  </si>
  <si>
    <t>MOBILIZAÇÃO DO CANTEIRO</t>
  </si>
  <si>
    <t>MOBILIZAÇÃO DE EQUIPAMENTOS</t>
  </si>
  <si>
    <t>DESMOBILIZAÇÃO DO CANTEIRO</t>
  </si>
  <si>
    <t>HEM021</t>
  </si>
  <si>
    <t>DESMOBILIZAÇÃO DE EQUIPAMENTOS</t>
  </si>
  <si>
    <t>SINPI</t>
  </si>
  <si>
    <t>Composicão auxiliar</t>
  </si>
  <si>
    <t>LIMPEZA FINAL DE OBRA</t>
  </si>
  <si>
    <t>SBC</t>
  </si>
  <si>
    <t>M²</t>
  </si>
  <si>
    <t>PROJETOS EM 3D</t>
  </si>
  <si>
    <t>CONSULTORIA EM CONTRATAÇÕES PUBLICAS</t>
  </si>
  <si>
    <t>CONSULTORIA</t>
  </si>
  <si>
    <t>HEM022</t>
  </si>
  <si>
    <t>HEM023</t>
  </si>
  <si>
    <t>HEM024</t>
  </si>
  <si>
    <t>02.01.2 Total</t>
  </si>
  <si>
    <t>02.03.1 Total</t>
  </si>
  <si>
    <t>02.04.1 Total</t>
  </si>
  <si>
    <t>02.05.1 Total</t>
  </si>
  <si>
    <t>02.06.1 Total</t>
  </si>
  <si>
    <t>02.06.1</t>
  </si>
  <si>
    <t>9537</t>
  </si>
  <si>
    <t>210000</t>
  </si>
  <si>
    <t>COT005</t>
  </si>
  <si>
    <t>COT007</t>
  </si>
  <si>
    <t>COT008</t>
  </si>
  <si>
    <t>DISCIPLINA</t>
  </si>
  <si>
    <t>01.COORDENAÇÃO/ GERENCIAMENTO</t>
  </si>
  <si>
    <t>01.01.COORDENAÇÃO GERAL</t>
  </si>
  <si>
    <t>01.02.PLANEJAMENTO CONTROLE E RISCO</t>
  </si>
  <si>
    <t>01.03.INTEGRAÇÃO GESTÃO DE PROJETOS E ACERVO TÉCNICO</t>
  </si>
  <si>
    <t>01.04.APOIO ADMINISTRATIVO E FINANCEIRO</t>
  </si>
  <si>
    <t>02.SUPERVISÃO/ FISCALIZAÇÃO/ ACOMPANHAMENTO</t>
  </si>
  <si>
    <t>02.01.SUPERVISÃO/ FISCALIZAÇÃO/ ACOMPANHAMENTO - OS-01</t>
  </si>
  <si>
    <t>02.02.SUPERVISÃO/ FISCALIZAÇÃO/ ACOMPANHAMENTO - OS-02</t>
  </si>
  <si>
    <t>02.03.SUPERVISÃO/ FISCALIZAÇÃO/ ACOMPANHAMENTO - OS-03</t>
  </si>
  <si>
    <t>02.04.SUPERVISÃO/ FISCALIZAÇÃO/ ACOMPANHAMENTO - OS-04</t>
  </si>
  <si>
    <t>02.05.SUPERVISÃO/ FISCALIZAÇÃO/ ACOMPANHAMENTO - OS-05</t>
  </si>
  <si>
    <t>02.06.SUPERVISÃO/ FISCALIZAÇÃO/ ACOMPANHAMENTO - OS-06</t>
  </si>
  <si>
    <t>03.CONSULTORIA</t>
  </si>
  <si>
    <t>03.01.CONSULTORIA - CONTRATAÇÕES PUBLICAS</t>
  </si>
  <si>
    <t>05.INSTALAÇÕES ACESSÓRIAS</t>
  </si>
  <si>
    <t>05.01.INSTALAÇÕES PROVISÓRIAS NO CANTEIRO</t>
  </si>
  <si>
    <t>Perfil 7 - COORDENAÇÃO DE INTEGRAÇÃO, GESTÃO DE PROJETOS E ACERVO TÉCNICO</t>
  </si>
  <si>
    <t>Perfil 18 - CONSULTORIA PARA O OBJETO DE GERENCIAMENTO - CONTRATAÇÕES PUBLICAS</t>
  </si>
  <si>
    <t>M³</t>
  </si>
  <si>
    <t>CPOS/CDHU</t>
  </si>
  <si>
    <t xml:space="preserve"> 12.09.140 </t>
  </si>
  <si>
    <t xml:space="preserve"> 73784/001 </t>
  </si>
  <si>
    <t xml:space="preserve"> 210000 </t>
  </si>
  <si>
    <t xml:space="preserve"> 92031 </t>
  </si>
  <si>
    <t>AGETOP CIVIL</t>
  </si>
  <si>
    <t xml:space="preserve"> 072291 </t>
  </si>
  <si>
    <t>COORDENAÇÃO DE PLANEJAMENTO INTEGRADO, CONTROLE E RISCOS</t>
  </si>
  <si>
    <t>PROJETOS E ORÇAMENTOS - GENERALISTA</t>
  </si>
  <si>
    <t>PROJETOS E ORÇAMENTOS - HVAC E UTILIDADES INDUSTRIAIS/FARMACÊUTICAS</t>
  </si>
  <si>
    <t>PROJETOS E ORÇAMENTOS - INSTALAÇÕES ELETRICAS E AUTOMAÇÃO INDUSTRIAL</t>
  </si>
  <si>
    <t>SUPORTE DE ESCRITÓRIO AO OBJETO DE GERENCIAMENTO</t>
  </si>
  <si>
    <t>SUPERVISÃO EM ENGENHARIA DE INSTALAÇÕES ELETRICAS E AUTOMAÇÃO INDUSTRIAL</t>
  </si>
  <si>
    <t>02.06.2 Total</t>
  </si>
  <si>
    <t>02.06.2</t>
  </si>
  <si>
    <t>CUSTOS DA EQUIPE - SOFTWARES ESPECIALIZADOS PARA GERENCIAMENTO DE PROJETOS</t>
  </si>
  <si>
    <t>CUSTOS DA EQUIPE - EQUIPAMENTOS DE RECEPÇÃO/SCANEAMENTO</t>
  </si>
  <si>
    <t>CUSTOS DA EQUIPE - SOFTWARES ESPECIALIZADOS PARA MODELAGEM DE PROJETOS</t>
  </si>
  <si>
    <t>EQUIPE DE LEVANTAMENTO E MODELAGEM 3D COM INTEGRAÇÃO BIM</t>
  </si>
  <si>
    <t>SERVIÇOS AUXILIARES</t>
  </si>
  <si>
    <t>LEVANTAMENTO E MODELAGEM TRIDIMENSIONAL DE AS-BUILT EM BIM</t>
  </si>
  <si>
    <t>06.01.1 Total</t>
  </si>
  <si>
    <t>06.02.1 Total</t>
  </si>
  <si>
    <t>06.03.1 Total</t>
  </si>
  <si>
    <t>06.01.1</t>
  </si>
  <si>
    <t>06.02.1</t>
  </si>
  <si>
    <t>06.03.1</t>
  </si>
  <si>
    <t>Perfil 8 - INTEGRAÇÃO, GESTÃO DE PROJETOS E ACERVO TÉCNICO</t>
  </si>
  <si>
    <t>HEM007</t>
  </si>
  <si>
    <t>06.</t>
  </si>
  <si>
    <t>04.SERVIÇOS AUXILIARES</t>
  </si>
  <si>
    <t>04.01.LEVANTAMENTO E MODELAGEM BIM</t>
  </si>
  <si>
    <t>06.CANTEIRO</t>
  </si>
  <si>
    <t>06.01.MOBILIZAÇÃO</t>
  </si>
  <si>
    <t>06.02.INSTALAÇÃO E MANUTENÇÃO</t>
  </si>
  <si>
    <t>06.03.DESMOBILIZAÇÃO</t>
  </si>
  <si>
    <t>Perfil 9 - APOIO ADMINISTRATIVO E FINANCEIRO</t>
  </si>
  <si>
    <t>PROVEDOR DE INTERNET E LINK DEDICADO (CANTEIRO)</t>
  </si>
  <si>
    <t>CARRO POR ASSINATURA FRANQUA MENSAL 2000KM POR 12 MESES COMBUSTIVEL INCLUSO</t>
  </si>
  <si>
    <t>DISC</t>
  </si>
  <si>
    <t>CAT</t>
  </si>
  <si>
    <t>P.UNIT</t>
  </si>
  <si>
    <t>UNID</t>
  </si>
  <si>
    <t>01.01</t>
  </si>
  <si>
    <t>01.02</t>
  </si>
  <si>
    <t>01.03</t>
  </si>
  <si>
    <t>01.04</t>
  </si>
  <si>
    <t>02.01</t>
  </si>
  <si>
    <t>02.02</t>
  </si>
  <si>
    <t>02.03</t>
  </si>
  <si>
    <t>02.04</t>
  </si>
  <si>
    <t>02.05</t>
  </si>
  <si>
    <t>02.06</t>
  </si>
  <si>
    <t>03.01</t>
  </si>
  <si>
    <t>04.01</t>
  </si>
  <si>
    <t>05.01</t>
  </si>
  <si>
    <t>06.01</t>
  </si>
  <si>
    <t>06.02</t>
  </si>
  <si>
    <t>06.03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</si>
  <si>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</si>
  <si>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</si>
  <si>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</si>
  <si>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</si>
  <si>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</si>
  <si>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</si>
  <si>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</si>
  <si>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</si>
  <si>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</si>
  <si>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</si>
  <si>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</si>
  <si>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</si>
  <si>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</si>
  <si>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</si>
  <si>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</si>
  <si>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</si>
  <si>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MÊS 25</t>
  </si>
  <si>
    <t>Perfil 3 - PLANEJAMENTO DO OBJETO 3.1.2.1.1.1 E 3.1.2.1.1.2 (1.7, 1.8)</t>
  </si>
  <si>
    <t>Perfil 4 - PLANEJAMENTO DO OBJETO 3.1.2.1.1.4 (SOLERI)</t>
  </si>
  <si>
    <t>Perfil 5 - PLANEJAMENTO DO OBJETO 3.1.2.2.1.1. (ETE)</t>
  </si>
  <si>
    <t>Perfil 6 - PLANEJAMENTO DO ESCOPO 3.1.2.4.1.1. (FASE VII)</t>
  </si>
  <si>
    <t>Perfil 10 - SUPERVISÃO, FISCALIZAÇÃO E ACOMPANHAMENTO DO OBJETO 3.1.2.1 (OS-01)</t>
  </si>
  <si>
    <t>Perfil 11 - SUPERVISÃO, FISCALIZAÇÃO E ACOMPANHAMENTO DO OBJETO 3.1.2.1.1.1. E 3.1.2.1.1.2 (OS-01)</t>
  </si>
  <si>
    <t>Perfil 12 - SUPERVISÃO, FISCALIZAÇÃO E ACOMPANHAMENTO DO OBJETO 3.1.2.2 (OS-02)</t>
  </si>
  <si>
    <t>Perfil 13 - SUPERVISÃO, FISCALIZAÇÃO E ACOMPANHAMENTO DO OBJETO 3.1.2.3 (OS-03)</t>
  </si>
  <si>
    <t>Perfil 14 - SUPERVISÃO, FISCALIZAÇÃO E ACOMPANHAMENTO DO OBJETO 3.1.2.4 (OS-04)</t>
  </si>
  <si>
    <t>Perfil 15 - SUPERVISÃO, FISCALIZAÇÃO E ACOMPANHAMENTO DO OBJETO 3.1.2.5 (OS-05)</t>
  </si>
  <si>
    <t>Perfil 16 - SUPERVISÃO, FISCALIZAÇÃO E ACOMPANHAMENTO DO OBJETO 3.1.2.6.1.1. (OS-06)</t>
  </si>
  <si>
    <t>Perfil 17 - SUPERVISÃO, FISCALIZAÇÃO E ACOMPANHAMENTO DO OBJETO 3.1.2.6.1.2. (OS-06)</t>
  </si>
  <si>
    <t>CONTEINER REFEITORIO: 1 MÓDULOS PRÉ-FABRICADOS TIPO REFEITORIO MEDINDO 2,30 X 6,00 MTS</t>
  </si>
  <si>
    <t>CONTEINER BANHEIRO: 1 MÓDULOS PRÉ-FABRICADOS TIPO WC COLETIVO MISTO MEDINDO 2,30 X 6,00 MTS</t>
  </si>
  <si>
    <t>CONTEINER ESCRITÓRIO: 5 MÓDULOS PRÉ-FABRICADOS TIPO ESCRITÓRIO EM PAINEL TERMO ACUSTICO MEDINDO 6,00 X 2,5 MTS CADA + 1 MÓDULOS PRÉ-FABRICADOS TIPO ESCRITORIO (SALA REUNIÃO)  MEDINDO 2,30 X 6,00 MTS</t>
  </si>
  <si>
    <t>INSUMO</t>
  </si>
  <si>
    <t>Fonte da composição, valores de referência e fórmula do BDI em conformidade com Acórdão 2622/2013-TCU-Plenário. Desoneração do insumo mão-de-obra não elegível para o objeto de engenharia consultiva.</t>
  </si>
  <si>
    <t>Alíquotas de PIS e COFINS sobre o preço de venda compreendidas no sistema "não cumulativo" em face da prevalência de insumos com mão de obra no objeto de engenharia consultiva. Percentual de compensações de 20% segundo "Orientações para elaboração de planilhas orçamentárias públicas" (TCU, 2014)</t>
  </si>
  <si>
    <t>MANUTENÇÃO DO CANTEIRO</t>
  </si>
  <si>
    <r>
      <t>De acordo com o Código Tributário do Município de Goiana-PE, para a prestação de serviços de qualquer natureza é devido o imposto (ISS) com alíquota de</t>
    </r>
    <r>
      <rPr>
        <b/>
        <sz val="9"/>
        <color theme="1"/>
        <rFont val="Calibri"/>
        <family val="2"/>
        <scheme val="minor"/>
      </rPr>
      <t xml:space="preserve"> 2,00%</t>
    </r>
    <r>
      <rPr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</si>
</sst>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"/>
    <numFmt numFmtId="166" formatCode="_-* #,##0.0000_-;\-* #,##0.0000_-;_-* &quot;-&quot;??_-;_-@_-"/>
    <numFmt numFmtId="167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rgb="FF000000"/>
      <name val="Calibri"/>
      <family val="2"/>
    </font>
    <font>
      <sz val="9"/>
      <color theme="0"/>
      <name val="Calibri"/>
      <family val="2"/>
    </font>
    <font>
      <sz val="11"/>
      <color theme="0"/>
      <name val="Calibri"/>
      <family val="2"/>
    </font>
    <font>
      <sz val="12"/>
      <color rgb="FF000000"/>
      <name val="Calibri"/>
    </font>
    <font>
      <sz val="11"/>
      <color theme="0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0" fillId="0" borderId="0"/>
    <xf numFmtId="43" fontId="2" fillId="0" borderId="0" applyFont="0" applyFill="0" applyBorder="0" applyAlignment="0" applyProtection="0"/>
    <xf numFmtId="0" fontId="1" fillId="0" borderId="0"/>
    <xf numFmtId="0" fontId="14" fillId="0" borderId="0"/>
  </cellStyleXfs>
  <cellXfs count="154">
    <xf numFmtId="0" fontId="0" fillId="0" borderId="0" xfId="0"/>
    <xf numFmtId="0" fontId="5" fillId="0" borderId="0" xfId="0" applyFont="1"/>
    <xf numFmtId="0" fontId="5" fillId="2" borderId="1" xfId="0" applyFont="1" applyFill="1" applyBorder="1"/>
    <xf numFmtId="0" fontId="5" fillId="3" borderId="1" xfId="0" applyFont="1" applyFill="1" applyBorder="1"/>
    <xf numFmtId="0" fontId="5" fillId="4" borderId="0" xfId="0" applyFont="1" applyFill="1"/>
    <xf numFmtId="0" fontId="6" fillId="5" borderId="1" xfId="0" applyFont="1" applyFill="1" applyBorder="1" applyAlignment="1">
      <alignment horizontal="left" wrapText="1"/>
    </xf>
    <xf numFmtId="10" fontId="6" fillId="5" borderId="1" xfId="1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0" fontId="7" fillId="4" borderId="1" xfId="0" applyNumberFormat="1" applyFont="1" applyFill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10" fontId="7" fillId="0" borderId="1" xfId="0" applyNumberFormat="1" applyFont="1" applyBorder="1"/>
    <xf numFmtId="0" fontId="5" fillId="0" borderId="1" xfId="0" applyFont="1" applyBorder="1" applyAlignment="1">
      <alignment horizontal="justify" vertical="top" wrapText="1"/>
    </xf>
    <xf numFmtId="0" fontId="6" fillId="6" borderId="1" xfId="0" applyFont="1" applyFill="1" applyBorder="1" applyAlignment="1">
      <alignment horizontal="left" wrapText="1"/>
    </xf>
    <xf numFmtId="10" fontId="6" fillId="6" borderId="1" xfId="1" applyNumberFormat="1" applyFont="1" applyFill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10" fontId="5" fillId="0" borderId="1" xfId="0" applyNumberFormat="1" applyFont="1" applyBorder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top"/>
    </xf>
    <xf numFmtId="0" fontId="3" fillId="7" borderId="2" xfId="0" applyFont="1" applyFill="1" applyBorder="1" applyAlignment="1">
      <alignment horizontal="center" vertical="top"/>
    </xf>
    <xf numFmtId="164" fontId="3" fillId="7" borderId="2" xfId="0" applyNumberFormat="1" applyFont="1" applyFill="1" applyBorder="1" applyAlignment="1">
      <alignment horizontal="center" vertical="top"/>
    </xf>
    <xf numFmtId="0" fontId="3" fillId="7" borderId="2" xfId="0" applyFont="1" applyFill="1" applyBorder="1" applyAlignment="1">
      <alignment vertical="top"/>
    </xf>
    <xf numFmtId="0" fontId="3" fillId="7" borderId="0" xfId="0" applyFont="1" applyFill="1" applyBorder="1" applyAlignment="1">
      <alignment horizontal="center" vertical="top"/>
    </xf>
    <xf numFmtId="0" fontId="3" fillId="7" borderId="0" xfId="0" applyFont="1" applyFill="1" applyBorder="1" applyAlignment="1">
      <alignment vertical="top"/>
    </xf>
    <xf numFmtId="0" fontId="3" fillId="7" borderId="3" xfId="0" applyFont="1" applyFill="1" applyBorder="1" applyAlignment="1">
      <alignment horizontal="center" vertical="top"/>
    </xf>
    <xf numFmtId="164" fontId="3" fillId="7" borderId="3" xfId="0" applyNumberFormat="1" applyFont="1" applyFill="1" applyBorder="1" applyAlignment="1">
      <alignment horizontal="center" vertical="top"/>
    </xf>
    <xf numFmtId="0" fontId="3" fillId="7" borderId="3" xfId="0" applyFont="1" applyFill="1" applyBorder="1" applyAlignment="1">
      <alignment vertical="top"/>
    </xf>
    <xf numFmtId="0" fontId="3" fillId="0" borderId="0" xfId="2" applyFont="1" applyAlignment="1">
      <alignment vertical="top"/>
    </xf>
    <xf numFmtId="0" fontId="4" fillId="0" borderId="0" xfId="2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2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3" fillId="0" borderId="0" xfId="2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165" fontId="3" fillId="7" borderId="2" xfId="0" applyNumberFormat="1" applyFont="1" applyFill="1" applyBorder="1" applyAlignment="1">
      <alignment horizontal="center" vertical="top"/>
    </xf>
    <xf numFmtId="165" fontId="3" fillId="7" borderId="3" xfId="0" applyNumberFormat="1" applyFont="1" applyFill="1" applyBorder="1" applyAlignment="1">
      <alignment horizontal="center" vertical="top"/>
    </xf>
    <xf numFmtId="165" fontId="3" fillId="0" borderId="0" xfId="2" applyNumberFormat="1" applyFont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3" fillId="0" borderId="0" xfId="2" applyFont="1" applyAlignment="1">
      <alignment horizontal="left" vertical="top"/>
    </xf>
    <xf numFmtId="0" fontId="0" fillId="0" borderId="0" xfId="0" applyAlignment="1">
      <alignment wrapText="1"/>
    </xf>
    <xf numFmtId="43" fontId="3" fillId="0" borderId="0" xfId="3" applyFont="1" applyAlignment="1">
      <alignment horizontal="left" vertical="center" wrapText="1"/>
    </xf>
    <xf numFmtId="164" fontId="4" fillId="7" borderId="0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3" fillId="7" borderId="0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8" borderId="1" xfId="0" applyFont="1" applyFill="1" applyBorder="1" applyAlignment="1">
      <alignment horizontal="left" vertical="top"/>
    </xf>
    <xf numFmtId="0" fontId="3" fillId="8" borderId="1" xfId="0" applyFont="1" applyFill="1" applyBorder="1" applyAlignment="1">
      <alignment horizontal="center" vertical="top"/>
    </xf>
    <xf numFmtId="0" fontId="3" fillId="8" borderId="1" xfId="0" applyFont="1" applyFill="1" applyBorder="1" applyAlignment="1">
      <alignment vertical="top"/>
    </xf>
    <xf numFmtId="165" fontId="3" fillId="8" borderId="1" xfId="0" applyNumberFormat="1" applyFont="1" applyFill="1" applyBorder="1" applyAlignment="1">
      <alignment horizontal="center" vertical="top"/>
    </xf>
    <xf numFmtId="164" fontId="3" fillId="8" borderId="1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center" vertical="top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Alignment="1">
      <alignment vertical="top"/>
    </xf>
    <xf numFmtId="164" fontId="3" fillId="7" borderId="2" xfId="0" applyNumberFormat="1" applyFont="1" applyFill="1" applyBorder="1" applyAlignment="1">
      <alignment horizontal="left" vertical="center" wrapText="1"/>
    </xf>
    <xf numFmtId="164" fontId="3" fillId="3" borderId="4" xfId="0" applyNumberFormat="1" applyFont="1" applyFill="1" applyBorder="1" applyAlignment="1">
      <alignment horizontal="left" vertical="center" wrapText="1"/>
    </xf>
    <xf numFmtId="164" fontId="3" fillId="7" borderId="0" xfId="0" applyNumberFormat="1" applyFont="1" applyFill="1" applyBorder="1" applyAlignment="1">
      <alignment horizontal="left" vertical="center" wrapText="1"/>
    </xf>
    <xf numFmtId="164" fontId="3" fillId="7" borderId="3" xfId="0" applyNumberFormat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0" fontId="0" fillId="0" borderId="0" xfId="1" applyNumberFormat="1" applyFont="1"/>
    <xf numFmtId="44" fontId="12" fillId="4" borderId="0" xfId="3" applyNumberFormat="1" applyFont="1" applyFill="1" applyAlignment="1">
      <alignment vertical="center"/>
    </xf>
    <xf numFmtId="0" fontId="5" fillId="4" borderId="0" xfId="0" applyFont="1" applyFill="1" applyBorder="1"/>
    <xf numFmtId="0" fontId="5" fillId="4" borderId="3" xfId="0" applyFont="1" applyFill="1" applyBorder="1"/>
    <xf numFmtId="0" fontId="5" fillId="4" borderId="2" xfId="0" applyFont="1" applyFill="1" applyBorder="1"/>
    <xf numFmtId="44" fontId="12" fillId="4" borderId="3" xfId="3" applyNumberFormat="1" applyFont="1" applyFill="1" applyBorder="1" applyAlignment="1">
      <alignment vertical="center"/>
    </xf>
    <xf numFmtId="0" fontId="5" fillId="3" borderId="2" xfId="0" applyFont="1" applyFill="1" applyBorder="1"/>
    <xf numFmtId="44" fontId="12" fillId="3" borderId="3" xfId="3" applyNumberFormat="1" applyFont="1" applyFill="1" applyBorder="1" applyAlignment="1">
      <alignment vertical="center"/>
    </xf>
    <xf numFmtId="43" fontId="3" fillId="0" borderId="0" xfId="3" applyFont="1" applyAlignment="1">
      <alignment horizontal="center" vertical="center" wrapText="1"/>
    </xf>
    <xf numFmtId="0" fontId="5" fillId="3" borderId="0" xfId="0" applyFont="1" applyFill="1"/>
    <xf numFmtId="0" fontId="3" fillId="7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166" fontId="3" fillId="0" borderId="0" xfId="3" applyNumberFormat="1" applyFont="1" applyAlignment="1">
      <alignment horizontal="center" vertical="center" wrapText="1"/>
    </xf>
    <xf numFmtId="0" fontId="3" fillId="0" borderId="0" xfId="3" applyNumberFormat="1" applyFont="1" applyAlignment="1">
      <alignment horizontal="left" vertical="center" wrapText="1"/>
    </xf>
    <xf numFmtId="43" fontId="3" fillId="0" borderId="6" xfId="3" applyNumberFormat="1" applyFont="1" applyBorder="1" applyAlignment="1">
      <alignment horizontal="left" vertical="center" wrapText="1"/>
    </xf>
    <xf numFmtId="164" fontId="3" fillId="8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7" borderId="2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vertical="center"/>
    </xf>
    <xf numFmtId="164" fontId="3" fillId="7" borderId="3" xfId="0" applyNumberFormat="1" applyFont="1" applyFill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0" fontId="3" fillId="7" borderId="0" xfId="0" applyFont="1" applyFill="1" applyBorder="1" applyAlignment="1">
      <alignment horizontal="left" vertical="center" wrapText="1"/>
    </xf>
    <xf numFmtId="0" fontId="3" fillId="0" borderId="0" xfId="0" applyNumberFormat="1" applyFont="1" applyBorder="1"/>
    <xf numFmtId="0" fontId="3" fillId="0" borderId="0" xfId="0" applyFont="1" applyBorder="1"/>
    <xf numFmtId="43" fontId="3" fillId="0" borderId="0" xfId="3" applyFont="1" applyBorder="1" applyAlignment="1">
      <alignment horizontal="left" vertical="center" wrapText="1"/>
    </xf>
    <xf numFmtId="0" fontId="0" fillId="0" borderId="0" xfId="0" applyBorder="1"/>
    <xf numFmtId="0" fontId="3" fillId="0" borderId="0" xfId="0" applyFont="1" applyBorder="1" applyAlignment="1">
      <alignment horizontal="left" vertical="center" wrapText="1"/>
    </xf>
    <xf numFmtId="0" fontId="16" fillId="8" borderId="0" xfId="0" applyFont="1" applyFill="1" applyAlignment="1">
      <alignment horizontal="left" vertical="top" wrapText="1"/>
    </xf>
    <xf numFmtId="0" fontId="17" fillId="0" borderId="0" xfId="0" applyFont="1" applyAlignment="1">
      <alignment vertical="top"/>
    </xf>
    <xf numFmtId="9" fontId="3" fillId="0" borderId="0" xfId="1" applyFont="1" applyBorder="1" applyAlignment="1">
      <alignment horizontal="right" vertical="center" wrapText="1"/>
    </xf>
    <xf numFmtId="43" fontId="3" fillId="0" borderId="0" xfId="3" applyFont="1" applyBorder="1" applyAlignment="1">
      <alignment horizontal="right" vertical="center" wrapText="1"/>
    </xf>
    <xf numFmtId="0" fontId="16" fillId="8" borderId="0" xfId="0" applyFont="1" applyFill="1" applyAlignment="1">
      <alignment horizontal="center" vertical="top" wrapText="1"/>
    </xf>
    <xf numFmtId="0" fontId="3" fillId="8" borderId="1" xfId="0" applyFont="1" applyFill="1" applyBorder="1" applyAlignment="1">
      <alignment vertical="top" wrapText="1"/>
    </xf>
    <xf numFmtId="0" fontId="3" fillId="7" borderId="2" xfId="0" applyFont="1" applyFill="1" applyBorder="1" applyAlignment="1">
      <alignment vertical="top" wrapText="1"/>
    </xf>
    <xf numFmtId="0" fontId="3" fillId="7" borderId="0" xfId="0" applyFont="1" applyFill="1" applyBorder="1" applyAlignment="1">
      <alignment vertical="top" wrapText="1"/>
    </xf>
    <xf numFmtId="0" fontId="3" fillId="7" borderId="3" xfId="0" applyFont="1" applyFill="1" applyBorder="1" applyAlignment="1">
      <alignment vertical="top" wrapText="1"/>
    </xf>
    <xf numFmtId="0" fontId="3" fillId="0" borderId="0" xfId="2" applyFont="1" applyAlignment="1">
      <alignment vertical="top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43" fontId="3" fillId="0" borderId="0" xfId="3" applyNumberFormat="1" applyFont="1" applyFill="1" applyBorder="1" applyAlignment="1">
      <alignment horizontal="left" vertical="center" wrapText="1"/>
    </xf>
    <xf numFmtId="0" fontId="16" fillId="8" borderId="0" xfId="0" applyFont="1" applyFill="1" applyAlignment="1">
      <alignment vertical="top"/>
    </xf>
    <xf numFmtId="0" fontId="16" fillId="0" borderId="0" xfId="0" applyFont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43" fontId="3" fillId="0" borderId="7" xfId="3" applyNumberFormat="1" applyFont="1" applyFill="1" applyBorder="1" applyAlignment="1">
      <alignment horizontal="left" vertical="center" wrapText="1"/>
    </xf>
    <xf numFmtId="43" fontId="2" fillId="7" borderId="0" xfId="3" applyFont="1" applyFill="1" applyBorder="1" applyAlignment="1">
      <alignment horizontal="right" vertical="center"/>
    </xf>
    <xf numFmtId="164" fontId="2" fillId="7" borderId="0" xfId="0" applyNumberFormat="1" applyFont="1" applyFill="1" applyBorder="1" applyAlignment="1">
      <alignment horizontal="right" vertical="center"/>
    </xf>
    <xf numFmtId="10" fontId="2" fillId="7" borderId="0" xfId="1" applyNumberFormat="1" applyFont="1" applyFill="1" applyBorder="1" applyAlignment="1">
      <alignment horizontal="right" vertical="center"/>
    </xf>
    <xf numFmtId="43" fontId="15" fillId="7" borderId="1" xfId="3" applyFont="1" applyFill="1" applyBorder="1" applyAlignment="1">
      <alignment horizontal="right" vertical="center"/>
    </xf>
    <xf numFmtId="0" fontId="3" fillId="7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Alignment="1">
      <alignment horizontal="left" indent="1"/>
    </xf>
    <xf numFmtId="43" fontId="0" fillId="0" borderId="0" xfId="0" applyNumberFormat="1"/>
    <xf numFmtId="0" fontId="11" fillId="0" borderId="0" xfId="0" applyFont="1"/>
    <xf numFmtId="0" fontId="5" fillId="0" borderId="0" xfId="0" applyFont="1" applyAlignment="1">
      <alignment vertical="top"/>
    </xf>
    <xf numFmtId="43" fontId="3" fillId="9" borderId="0" xfId="3" applyFont="1" applyFill="1" applyBorder="1" applyAlignment="1">
      <alignment vertical="center"/>
    </xf>
    <xf numFmtId="44" fontId="18" fillId="0" borderId="0" xfId="0" applyNumberFormat="1" applyFont="1"/>
    <xf numFmtId="9" fontId="18" fillId="0" borderId="0" xfId="0" applyNumberFormat="1" applyFont="1"/>
    <xf numFmtId="0" fontId="18" fillId="0" borderId="0" xfId="0" applyFont="1" applyAlignment="1">
      <alignment horizontal="left"/>
    </xf>
    <xf numFmtId="0" fontId="19" fillId="8" borderId="0" xfId="0" applyFont="1" applyFill="1" applyAlignment="1">
      <alignment vertical="top"/>
    </xf>
    <xf numFmtId="43" fontId="3" fillId="0" borderId="1" xfId="3" applyFont="1" applyFill="1" applyBorder="1" applyAlignment="1">
      <alignment vertical="center"/>
    </xf>
    <xf numFmtId="0" fontId="11" fillId="3" borderId="0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justify" vertical="top" wrapText="1"/>
    </xf>
    <xf numFmtId="0" fontId="9" fillId="4" borderId="3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right"/>
    </xf>
    <xf numFmtId="0" fontId="13" fillId="3" borderId="0" xfId="0" applyFont="1" applyFill="1" applyAlignment="1">
      <alignment horizontal="left" vertical="center" wrapText="1"/>
    </xf>
  </cellXfs>
  <cellStyles count="6">
    <cellStyle name="Normal" xfId="0" builtinId="0"/>
    <cellStyle name="Normal 2" xfId="2" xr:uid="{00000000-0005-0000-0000-000001000000}"/>
    <cellStyle name="Normal 2 2 2" xfId="5" xr:uid="{6B9E735C-A5DC-429F-9261-87045C34C991}"/>
    <cellStyle name="Normal 3" xfId="4" xr:uid="{00000000-0005-0000-0000-000032000000}"/>
    <cellStyle name="Porcentagem" xfId="1" builtinId="5"/>
    <cellStyle name="Vírgula" xfId="3" builtinId="3"/>
  </cellStyles>
  <dxfs count="101"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4" formatCode="_-&quot;R$&quot;\ * #,##0.00_-;\-&quot;R$&quot;\ * #,##0.00_-;_-&quot;R$&quot;\ * &quot;-&quot;??_-;_-@_-"/>
    </dxf>
    <dxf>
      <numFmt numFmtId="13" formatCode="0%"/>
    </dxf>
    <dxf>
      <font>
        <sz val="12"/>
      </font>
    </dxf>
    <dxf>
      <font>
        <sz val="12"/>
      </font>
    </dxf>
    <dxf>
      <fill>
        <patternFill patternType="solid">
          <bgColor rgb="FFC0504D"/>
        </patternFill>
      </fill>
    </dxf>
    <dxf>
      <fill>
        <patternFill patternType="solid">
          <bgColor rgb="FFC0504D"/>
        </patternFill>
      </fill>
    </dxf>
    <dxf>
      <font>
        <color theme="0"/>
      </font>
    </dxf>
    <dxf>
      <font>
        <color theme="0"/>
      </font>
    </dxf>
    <dxf>
      <alignment vertical="top"/>
    </dxf>
    <dxf>
      <alignment vertical="top"/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fill>
        <patternFill>
          <b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vertical/>
        <horizontal/>
      </border>
    </dxf>
    <dxf>
      <alignment vertical="top"/>
    </dxf>
    <dxf>
      <alignment vertical="top"/>
    </dxf>
    <dxf>
      <font>
        <color theme="0"/>
      </font>
    </dxf>
    <dxf>
      <font>
        <color theme="0"/>
      </font>
    </dxf>
    <dxf>
      <fill>
        <patternFill patternType="solid">
          <bgColor rgb="FFC0504D"/>
        </patternFill>
      </fill>
    </dxf>
    <dxf>
      <fill>
        <patternFill patternType="solid">
          <bgColor rgb="FFC0504D"/>
        </patternFill>
      </fill>
    </dxf>
    <dxf>
      <font>
        <sz val="12"/>
      </font>
    </dxf>
    <dxf>
      <font>
        <sz val="12"/>
      </font>
    </dxf>
    <dxf>
      <numFmt numFmtId="13" formatCode="0%"/>
    </dxf>
    <dxf>
      <numFmt numFmtId="34" formatCode="_-&quot;R$&quot;\ * #,##0.00_-;\-&quot;R$&quot;\ * #,##0.00_-;_-&quot;R$&quot;\ 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numFmt numFmtId="166" formatCode="_-* #,##0.0000_-;\-* #,##0.0000_-;_-* &quot;-&quot;??_-;_-@_-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numFmt numFmtId="35" formatCode="_-* #,##0.00_-;\-* #,##0.00_-;_-* &quot;-&quot;??_-;_-@_-"/>
      <alignment horizontal="left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rgb="FF000000"/>
        <name val="Calibr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rgb="FFC0504D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numFmt numFmtId="35" formatCode="_-* #,##0.00_-;\-* #,##0.00_-;_-* &quot;-&quot;??_-;_-@_-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numFmt numFmtId="167" formatCode="0.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rgb="FF000000"/>
        <name val="Calibr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0"/>
        <name val="Calibri"/>
        <family val="2"/>
        <scheme val="none"/>
      </font>
      <fill>
        <patternFill patternType="solid">
          <fgColor indexed="64"/>
          <bgColor rgb="FFC0504D"/>
        </patternFill>
      </fill>
      <alignment horizontal="left" vertical="top" textRotation="0" wrapText="1" indent="0" justifyLastLine="0" shrinkToFit="0" readingOrder="0"/>
    </dxf>
  </dxfs>
  <tableStyles count="0" defaultTableStyle="TableStyleMedium9"/>
  <colors>
    <mruColors>
      <color rgb="FFFFFFCC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40219</xdr:colOff>
      <xdr:row>2</xdr:row>
      <xdr:rowOff>38100</xdr:rowOff>
    </xdr:from>
    <xdr:ext cx="5219698" cy="952499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BFEC9E04-577A-429D-A418-9BFE6C3EDFEE}"/>
            </a:ext>
          </a:extLst>
        </xdr:cNvPr>
        <xdr:cNvSpPr txBox="1"/>
      </xdr:nvSpPr>
      <xdr:spPr>
        <a:xfrm>
          <a:off x="4083052" y="239183"/>
          <a:ext cx="5219698" cy="95249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 anchorCtr="0">
          <a:noAutofit/>
        </a:bodyPr>
        <a:lstStyle/>
        <a:p>
          <a:pPr algn="l"/>
          <a:r>
            <a:rPr lang="pt-BR" sz="1000" b="1" u="sng"/>
            <a:t>Orçamento</a:t>
          </a:r>
          <a:r>
            <a:rPr lang="pt-BR" sz="1000" b="1" u="sng" baseline="0"/>
            <a:t> Analítico</a:t>
          </a:r>
          <a:endParaRPr lang="pt-BR" sz="1000" b="1"/>
        </a:p>
        <a:p>
          <a:pPr algn="l"/>
          <a:endParaRPr lang="pt-BR" sz="1000" b="0"/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OBJETO : Serviços de engenharia para gerenciamento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obras e instalações farmacêuticas em regime de empreitada na unidade fabril da Hemobrás em Goiana/PE</a:t>
          </a:r>
          <a:endParaRPr lang="pt-BR" sz="1000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388939</xdr:colOff>
      <xdr:row>2</xdr:row>
      <xdr:rowOff>44450</xdr:rowOff>
    </xdr:from>
    <xdr:to>
      <xdr:col>3</xdr:col>
      <xdr:colOff>828675</xdr:colOff>
      <xdr:row>6</xdr:row>
      <xdr:rowOff>228600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C7CD84CC-DAA9-4E4B-BAF3-9736D48ACAB5}"/>
            </a:ext>
          </a:extLst>
        </xdr:cNvPr>
        <xdr:cNvSpPr txBox="1"/>
      </xdr:nvSpPr>
      <xdr:spPr>
        <a:xfrm>
          <a:off x="3284539" y="225425"/>
          <a:ext cx="4211636" cy="8604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pt-BR" sz="900" b="1"/>
            <a:t>BDI</a:t>
          </a:r>
        </a:p>
        <a:p>
          <a:pPr algn="l"/>
          <a:endParaRPr lang="pt-BR" sz="900" b="1"/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OBJETO : Serviços de engenharia para gerenciamento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obras e instalações farmacêuticas em regime de empreitada na unidade fabril da Hemobrás em Goiana/PE</a:t>
          </a:r>
          <a:endParaRPr lang="pt-BR" sz="90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52916</xdr:colOff>
      <xdr:row>2</xdr:row>
      <xdr:rowOff>42334</xdr:rowOff>
    </xdr:from>
    <xdr:ext cx="4610100" cy="952499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64B6035-96BC-4C72-A1E3-EEDE0243B227}"/>
            </a:ext>
          </a:extLst>
        </xdr:cNvPr>
        <xdr:cNvSpPr txBox="1"/>
      </xdr:nvSpPr>
      <xdr:spPr>
        <a:xfrm>
          <a:off x="6265333" y="285751"/>
          <a:ext cx="4610100" cy="95249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 anchorCtr="0">
          <a:noAutofit/>
        </a:bodyPr>
        <a:lstStyle/>
        <a:p>
          <a:pPr algn="l"/>
          <a:r>
            <a:rPr lang="pt-BR" sz="1000" b="1" u="sng"/>
            <a:t>Orçamento</a:t>
          </a:r>
          <a:r>
            <a:rPr lang="pt-BR" sz="1000" b="1" u="sng" baseline="0"/>
            <a:t> Sintético</a:t>
          </a:r>
        </a:p>
        <a:p>
          <a:pPr algn="l"/>
          <a:endParaRPr lang="pt-BR" sz="1000" b="1"/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OBJETO : Serviços de engenharia para gerenciamento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obras e instalações farmacêuticas em regime de empreitada na unidade fabril da Hemobrás em Goiana/PE</a:t>
          </a:r>
          <a:endParaRPr lang="pt-BR" sz="1000">
            <a:effectLst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31751</xdr:rowOff>
    </xdr:from>
    <xdr:to>
      <xdr:col>3</xdr:col>
      <xdr:colOff>635000</xdr:colOff>
      <xdr:row>6</xdr:row>
      <xdr:rowOff>275167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290F8E3E-2AB9-4FFB-AC7E-58B0783E65D8}"/>
            </a:ext>
          </a:extLst>
        </xdr:cNvPr>
        <xdr:cNvSpPr txBox="1"/>
      </xdr:nvSpPr>
      <xdr:spPr>
        <a:xfrm>
          <a:off x="4250267" y="211668"/>
          <a:ext cx="3369733" cy="91016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pt-BR" sz="1100" b="1"/>
            <a:t>Resumo</a:t>
          </a:r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OBJETO : Serviços de engenharia para gerenciamento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obras e instalações farmacêuticas em regime de empreitada na unidade fabril da Hemobrás em Goiana/PE</a:t>
          </a:r>
          <a:endParaRPr lang="pt-BR" sz="9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500063</xdr:colOff>
      <xdr:row>2</xdr:row>
      <xdr:rowOff>31750</xdr:rowOff>
    </xdr:from>
    <xdr:ext cx="6331478" cy="952499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207338CD-6386-4368-AF5E-2E87485F4DD0}"/>
            </a:ext>
          </a:extLst>
        </xdr:cNvPr>
        <xdr:cNvSpPr txBox="1"/>
      </xdr:nvSpPr>
      <xdr:spPr>
        <a:xfrm>
          <a:off x="500063" y="281781"/>
          <a:ext cx="6331478" cy="95249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 anchorCtr="0">
          <a:noAutofit/>
        </a:bodyPr>
        <a:lstStyle/>
        <a:p>
          <a:pPr algn="l"/>
          <a:r>
            <a:rPr lang="pt-BR" sz="1000" b="1" u="sng"/>
            <a:t>Orçamento</a:t>
          </a:r>
          <a:r>
            <a:rPr lang="pt-BR" sz="1000" b="1" u="sng" baseline="0"/>
            <a:t> Sintético</a:t>
          </a:r>
        </a:p>
        <a:p>
          <a:pPr algn="l"/>
          <a:endParaRPr lang="pt-BR" sz="1000" b="1"/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OBJETO : Serviços de engenharia para gerenciamento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obras e instalações farmacêuticas em regime de empreitada na unidade fabril da Hemobrás em Goiana/PE</a:t>
          </a:r>
          <a:endParaRPr lang="pt-BR">
            <a:effectLst/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Carlos Vinicius Viana de Souza" refreshedDate="45236.593390162037" createdVersion="6" refreshedVersion="6" minRefreshableVersion="3" recordCount="23" xr:uid="{90166C77-77E2-495E-A05C-EC819B5C9F49}">
  <cacheSource type="worksheet">
    <worksheetSource name="SINTETICO_VENC"/>
  </cacheSource>
  <cacheFields count="14">
    <cacheField name="ITEM" numFmtId="0">
      <sharedItems/>
    </cacheField>
    <cacheField name="DISCIPLINA" numFmtId="0">
      <sharedItems count="6">
        <s v="01.COORDENAÇÃO/ GERENCIAMENTO"/>
        <s v="02.SUPERVISÃO/ FISCALIZAÇÃO/ ACOMPANHAMENTO"/>
        <s v="03.CONSULTORIA"/>
        <s v="04.SERVIÇOS AUXILIARES"/>
        <s v="05.INSTALAÇÕES ACESSÓRIAS"/>
        <s v="06.CANTEIRO"/>
      </sharedItems>
    </cacheField>
    <cacheField name="CATEGORIA" numFmtId="0">
      <sharedItems count="16">
        <s v="01.01.COORDENAÇÃO GERAL"/>
        <s v="01.02.PLANEJAMENTO CONTROLE E RISCO"/>
        <s v="01.03.INTEGRAÇÃO GESTÃO DE PROJETOS E ACERVO TÉCNICO"/>
        <s v="01.04.APOIO ADMINISTRATIVO E FINANCEIRO"/>
        <s v="02.01.SUPERVISÃO/ FISCALIZAÇÃO/ ACOMPANHAMENTO - OS-01"/>
        <s v="02.02.SUPERVISÃO/ FISCALIZAÇÃO/ ACOMPANHAMENTO - OS-02"/>
        <s v="02.03.SUPERVISÃO/ FISCALIZAÇÃO/ ACOMPANHAMENTO - OS-03"/>
        <s v="02.04.SUPERVISÃO/ FISCALIZAÇÃO/ ACOMPANHAMENTO - OS-04"/>
        <s v="02.05.SUPERVISÃO/ FISCALIZAÇÃO/ ACOMPANHAMENTO - OS-05"/>
        <s v="02.06.SUPERVISÃO/ FISCALIZAÇÃO/ ACOMPANHAMENTO - OS-06"/>
        <s v="03.01.CONSULTORIA - CONTRATAÇÕES PUBLICAS"/>
        <s v="04.01.LEVANTAMENTO E MODELAGEM BIM"/>
        <s v="05.01.INSTALAÇÕES PROVISÓRIAS NO CANTEIRO"/>
        <s v="06.01.MOBILIZAÇÃO"/>
        <s v="06.02.INSTALAÇÃO E MANUTENÇÃO"/>
        <s v="06.03.DESMOBILIZAÇÃO"/>
      </sharedItems>
    </cacheField>
    <cacheField name="Tipo" numFmtId="0">
      <sharedItems/>
    </cacheField>
    <cacheField name="Banco" numFmtId="0">
      <sharedItems/>
    </cacheField>
    <cacheField name="Código" numFmtId="0">
      <sharedItems/>
    </cacheField>
    <cacheField name="DESCRIÇÃO DOS SERVIÇOS" numFmtId="0">
      <sharedItems/>
    </cacheField>
    <cacheField name="UNID." numFmtId="0">
      <sharedItems/>
    </cacheField>
    <cacheField name="C.UNIT" numFmtId="43">
      <sharedItems containsSemiMixedTypes="0" containsString="0" containsNumber="1" containsInteger="1" minValue="0" maxValue="0"/>
    </cacheField>
    <cacheField name="QTDE" numFmtId="43">
      <sharedItems containsSemiMixedTypes="0" containsString="0" containsNumber="1" containsInteger="1" minValue="1" maxValue="25"/>
    </cacheField>
    <cacheField name="C.TOTAL" numFmtId="43">
      <sharedItems containsSemiMixedTypes="0" containsString="0" containsNumber="1" containsInteger="1" minValue="0" maxValue="0"/>
    </cacheField>
    <cacheField name="BDI (TIPO)" numFmtId="43">
      <sharedItems/>
    </cacheField>
    <cacheField name="BDI" numFmtId="166">
      <sharedItems containsSemiMixedTypes="0" containsString="0" containsNumber="1" minValue="0.30180000000000001" maxValue="0.30180000000000001"/>
    </cacheField>
    <cacheField name="P.TOTAL" numFmtId="43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s v="01.01.1"/>
    <x v="0"/>
    <x v="0"/>
    <s v="Composição"/>
    <s v="HEMOBRAS"/>
    <s v="HEM001"/>
    <s v="Perfil 1 - COORDENAÇÃO GERAL"/>
    <s v="MÊS"/>
    <n v="0"/>
    <n v="25"/>
    <n v="0"/>
    <s v="SERVIÇO"/>
    <n v="0.30180000000000001"/>
    <n v="0"/>
  </r>
  <r>
    <s v="01.02.1"/>
    <x v="0"/>
    <x v="1"/>
    <s v="Composição"/>
    <s v="HEMOBRAS"/>
    <s v="HEM002"/>
    <s v="Perfil 2 - COORDENAÇÃO DE PLANEJAMENTO, CONTROLE E RISCO"/>
    <s v="MÊS"/>
    <n v="0"/>
    <n v="25"/>
    <n v="0"/>
    <s v="SERVIÇO"/>
    <n v="0.30180000000000001"/>
    <n v="0"/>
  </r>
  <r>
    <s v="01.02.2"/>
    <x v="0"/>
    <x v="1"/>
    <s v="Composição"/>
    <s v="HEMOBRAS"/>
    <s v="HEM003"/>
    <s v="Perfil 3 - PLANEJAMENTO DO OBJETO 3.1.2.1.1.1 E 3.1.2.1.1.2 (1.7, 1.8)"/>
    <s v="MÊS"/>
    <n v="0"/>
    <n v="5"/>
    <n v="0"/>
    <s v="SERVIÇO"/>
    <n v="0.30180000000000001"/>
    <n v="0"/>
  </r>
  <r>
    <s v="01.02.3"/>
    <x v="0"/>
    <x v="1"/>
    <s v="Composição"/>
    <s v="HEMOBRAS"/>
    <s v="HEM004"/>
    <s v="Perfil 4 - PLANEJAMENTO DO OBJETO 3.1.2.1.1.4 (SOLERI)"/>
    <s v="MÊS"/>
    <n v="0"/>
    <n v="20"/>
    <n v="0"/>
    <s v="SERVIÇO"/>
    <n v="0.30180000000000001"/>
    <n v="0"/>
  </r>
  <r>
    <s v="01.02.4"/>
    <x v="0"/>
    <x v="1"/>
    <s v="Composição"/>
    <s v="HEMOBRAS"/>
    <s v="HEM005"/>
    <s v="Perfil 5 - PLANEJAMENTO DO OBJETO 3.1.2.2.1.1. (ETE)"/>
    <s v="MÊS"/>
    <n v="0"/>
    <n v="13"/>
    <n v="0"/>
    <s v="SERVIÇO"/>
    <n v="0.30180000000000001"/>
    <n v="0"/>
  </r>
  <r>
    <s v="01.02.5"/>
    <x v="0"/>
    <x v="1"/>
    <s v="Composição"/>
    <s v="HEMOBRAS"/>
    <s v="HEM006"/>
    <s v="Perfil 6 - PLANEJAMENTO DO ESCOPO 3.1.2.4.1.1. (FASE VII)"/>
    <s v="MÊS"/>
    <n v="0"/>
    <n v="9"/>
    <n v="0"/>
    <s v="SERVIÇO"/>
    <n v="0.30180000000000001"/>
    <n v="0"/>
  </r>
  <r>
    <s v="01.03.1"/>
    <x v="0"/>
    <x v="2"/>
    <s v="Composição"/>
    <s v="HEMOBRAS"/>
    <s v="HEM007"/>
    <s v="Perfil 7 - COORDENAÇÃO DE INTEGRAÇÃO, GESTÃO DE PROJETOS E ACERVO TÉCNICO"/>
    <s v="MÊS"/>
    <n v="0"/>
    <n v="20"/>
    <n v="0"/>
    <s v="SERVIÇO"/>
    <n v="0.30180000000000001"/>
    <n v="0"/>
  </r>
  <r>
    <s v="01.03.2"/>
    <x v="0"/>
    <x v="2"/>
    <s v="Composição"/>
    <s v="HEMOBRAS"/>
    <s v="HEM008"/>
    <s v="Perfil 8 - INTEGRAÇÃO, GESTÃO DE PROJETOS E ACERVO TÉCNICO"/>
    <s v="MÊS"/>
    <n v="0"/>
    <n v="25"/>
    <n v="0"/>
    <s v="SERVIÇO"/>
    <n v="0.30180000000000001"/>
    <n v="0"/>
  </r>
  <r>
    <s v="01.04.1"/>
    <x v="0"/>
    <x v="3"/>
    <s v="Composição"/>
    <s v="HEMOBRAS"/>
    <s v="HEM009"/>
    <s v="Perfil 9 - APOIO ADMINISTRATIVO E FINANCEIRO"/>
    <s v="MÊS"/>
    <n v="0"/>
    <n v="25"/>
    <n v="0"/>
    <s v="SERVIÇO"/>
    <n v="0.30180000000000001"/>
    <n v="0"/>
  </r>
  <r>
    <s v="02.01.1"/>
    <x v="1"/>
    <x v="4"/>
    <s v="Composição"/>
    <s v="HEMOBRAS"/>
    <s v="HEM010"/>
    <s v="Perfil 10 - SUPERVISÃO, FISCALIZAÇÃO E ACOMPANHAMENTO DO OBJETO 3.1.2.1 (OS-01)"/>
    <s v="MÊS"/>
    <n v="0"/>
    <n v="20"/>
    <n v="0"/>
    <s v="SERVIÇO"/>
    <n v="0.30180000000000001"/>
    <n v="0"/>
  </r>
  <r>
    <s v="02.01.2"/>
    <x v="1"/>
    <x v="4"/>
    <s v="Composição"/>
    <s v="HEMOBRAS"/>
    <s v="HEM011"/>
    <s v="Perfil 11 - SUPERVISÃO, FISCALIZAÇÃO E ACOMPANHAMENTO DO OBJETO 3.1.2.1.1.1. E 3.1.2.1.1.2 (OS-01)"/>
    <s v="MÊS"/>
    <n v="0"/>
    <n v="6"/>
    <n v="0"/>
    <s v="SERVIÇO"/>
    <n v="0.30180000000000001"/>
    <n v="0"/>
  </r>
  <r>
    <s v="02.02.1"/>
    <x v="1"/>
    <x v="5"/>
    <s v="Composição"/>
    <s v="HEMOBRAS"/>
    <s v="HEM012"/>
    <s v="Perfil 12 - SUPERVISÃO, FISCALIZAÇÃO E ACOMPANHAMENTO DO OBJETO 3.1.2.2 (OS-02)"/>
    <s v="MÊS"/>
    <n v="0"/>
    <n v="13"/>
    <n v="0"/>
    <s v="SERVIÇO"/>
    <n v="0.30180000000000001"/>
    <n v="0"/>
  </r>
  <r>
    <s v="02.03.1"/>
    <x v="1"/>
    <x v="6"/>
    <s v="Composição"/>
    <s v="HEMOBRAS"/>
    <s v="HEM013"/>
    <s v="Perfil 13 - SUPERVISÃO, FISCALIZAÇÃO E ACOMPANHAMENTO DO OBJETO 3.1.2.3 (OS-03)"/>
    <s v="MÊS"/>
    <n v="0"/>
    <n v="15"/>
    <n v="0"/>
    <s v="SERVIÇO"/>
    <n v="0.30180000000000001"/>
    <n v="0"/>
  </r>
  <r>
    <s v="02.04.1"/>
    <x v="1"/>
    <x v="7"/>
    <s v="Composição"/>
    <s v="HEMOBRAS"/>
    <s v="HEM014"/>
    <s v="Perfil 14 - SUPERVISÃO, FISCALIZAÇÃO E ACOMPANHAMENTO DO OBJETO 3.1.2.4 (OS-04)"/>
    <s v="MÊS"/>
    <n v="0"/>
    <n v="12"/>
    <n v="0"/>
    <s v="SERVIÇO"/>
    <n v="0.30180000000000001"/>
    <n v="0"/>
  </r>
  <r>
    <s v="02.05.1"/>
    <x v="1"/>
    <x v="8"/>
    <s v="Composição"/>
    <s v="HEMOBRAS"/>
    <s v="HEM015"/>
    <s v="Perfil 15 - SUPERVISÃO, FISCALIZAÇÃO E ACOMPANHAMENTO DO OBJETO 3.1.2.5 (OS-05)"/>
    <s v="MÊS"/>
    <n v="0"/>
    <n v="10"/>
    <n v="0"/>
    <s v="SERVIÇO"/>
    <n v="0.30180000000000001"/>
    <n v="0"/>
  </r>
  <r>
    <s v="02.06.1"/>
    <x v="1"/>
    <x v="9"/>
    <s v="Composição"/>
    <s v="HEMOBRAS"/>
    <s v="HEM016"/>
    <s v="Perfil 16 - SUPERVISÃO, FISCALIZAÇÃO E ACOMPANHAMENTO DO OBJETO 3.1.2.6.1.1. (OS-06)"/>
    <s v="MÊS"/>
    <n v="0"/>
    <n v="10"/>
    <n v="0"/>
    <s v="SERVIÇO"/>
    <n v="0.30180000000000001"/>
    <n v="0"/>
  </r>
  <r>
    <s v="02.06.2"/>
    <x v="1"/>
    <x v="9"/>
    <s v="Composição"/>
    <s v="HEMOBRAS"/>
    <s v="HEM017"/>
    <s v="Perfil 17 - SUPERVISÃO, FISCALIZAÇÃO E ACOMPANHAMENTO DO OBJETO 3.1.2.6.1.2. (OS-06)"/>
    <s v="MÊS"/>
    <n v="0"/>
    <n v="10"/>
    <n v="0"/>
    <s v="SERVIÇO"/>
    <n v="0.30180000000000001"/>
    <n v="0"/>
  </r>
  <r>
    <s v="03.01.1"/>
    <x v="2"/>
    <x v="10"/>
    <s v="Composição"/>
    <s v="HEMOBRAS"/>
    <s v="HEM018"/>
    <s v="Perfil 18 - CONSULTORIA PARA O OBJETO DE GERENCIAMENTO - CONTRATAÇÕES PUBLICAS"/>
    <s v="MÊS"/>
    <n v="0"/>
    <n v="3"/>
    <n v="0"/>
    <s v="SERVIÇO"/>
    <n v="0.30180000000000001"/>
    <n v="0"/>
  </r>
  <r>
    <s v="04.01.1"/>
    <x v="3"/>
    <x v="11"/>
    <s v="Composição"/>
    <s v="HEMOBRAS"/>
    <s v="HEM020"/>
    <s v="LEVANTAMENTO E MODELAGEM TRIDIMENSIONAL DE AS-BUILT EM BIM"/>
    <s v="QTDE"/>
    <n v="0"/>
    <n v="1"/>
    <n v="0"/>
    <s v="SERVIÇO"/>
    <n v="0.30180000000000001"/>
    <n v="0"/>
  </r>
  <r>
    <s v="05.01.1"/>
    <x v="4"/>
    <x v="12"/>
    <s v="Composição"/>
    <s v="HEMOBRAS"/>
    <s v="HEM021"/>
    <s v="INSTALAÇÕES ACESSÓRIAS DO CANTEIRO"/>
    <s v="QTDE"/>
    <n v="0"/>
    <n v="1"/>
    <n v="0"/>
    <s v="SERVIÇO"/>
    <n v="0.30180000000000001"/>
    <n v="0"/>
  </r>
  <r>
    <s v="06.01.1"/>
    <x v="5"/>
    <x v="13"/>
    <s v="Composição"/>
    <s v="HEMOBRAS"/>
    <s v="HEM022"/>
    <s v="MOBILIZAÇÃO DO CANTEIRO"/>
    <s v="QTDE"/>
    <n v="0"/>
    <n v="1"/>
    <n v="0"/>
    <s v="SERVIÇO"/>
    <n v="0.30180000000000001"/>
    <n v="0"/>
  </r>
  <r>
    <s v="06.02.1"/>
    <x v="5"/>
    <x v="14"/>
    <s v="Composição"/>
    <s v="HEMOBRAS"/>
    <s v="HEM023"/>
    <s v="INSTALAÇÃO E MANUTENÇÃO DE CANTEIRO"/>
    <s v="MÊS"/>
    <n v="0"/>
    <n v="20"/>
    <n v="0"/>
    <s v="SERVIÇO"/>
    <n v="0.30180000000000001"/>
    <n v="0"/>
  </r>
  <r>
    <s v="06.03.1"/>
    <x v="5"/>
    <x v="15"/>
    <s v="Composição"/>
    <s v="HEMOBRAS"/>
    <s v="HEM024"/>
    <s v="DESMOBILIZAÇÃO DO CANTEIRO"/>
    <s v="QTDE"/>
    <n v="0"/>
    <n v="1"/>
    <n v="0"/>
    <s v="SERVIÇO"/>
    <n v="0.3018000000000000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56F7D5-2A32-477B-B455-5B34F0E59D08}" name="Tabela dinâmica1" cacheId="24" applyNumberFormats="0" applyBorderFormats="0" applyFontFormats="0" applyPatternFormats="0" applyAlignmentFormats="0" applyWidthHeightFormats="1" dataCaption="Valores" updatedVersion="6" minRefreshableVersion="3" itemPrintTitles="1" createdVersion="6" indent="0" outline="1" outlineData="1" multipleFieldFilters="0" rowHeaderCaption="ETAPA">
  <location ref="A9:D32" firstHeaderRow="0" firstDataRow="1" firstDataCol="1"/>
  <pivotFields count="14"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showAll="0"/>
    <pivotField showAll="0"/>
    <pivotField showAll="0"/>
    <pivotField showAll="0"/>
    <pivotField showAll="0"/>
    <pivotField numFmtId="43" showAll="0"/>
    <pivotField numFmtId="43" showAll="0"/>
    <pivotField dataField="1" numFmtId="43" showAll="0"/>
    <pivotField showAll="0"/>
    <pivotField numFmtId="166" showAll="0"/>
    <pivotField dataField="1" numFmtId="43" showAll="0"/>
  </pivotFields>
  <rowFields count="2">
    <field x="1"/>
    <field x="2"/>
  </rowFields>
  <rowItems count="23">
    <i>
      <x/>
    </i>
    <i r="1">
      <x/>
    </i>
    <i r="1">
      <x v="1"/>
    </i>
    <i r="1">
      <x v="2"/>
    </i>
    <i r="1">
      <x v="3"/>
    </i>
    <i>
      <x v="1"/>
    </i>
    <i r="1">
      <x v="4"/>
    </i>
    <i r="1">
      <x v="5"/>
    </i>
    <i r="1">
      <x v="6"/>
    </i>
    <i r="1">
      <x v="7"/>
    </i>
    <i r="1">
      <x v="8"/>
    </i>
    <i r="1">
      <x v="9"/>
    </i>
    <i>
      <x v="2"/>
    </i>
    <i r="1">
      <x v="10"/>
    </i>
    <i>
      <x v="3"/>
    </i>
    <i r="1">
      <x v="11"/>
    </i>
    <i>
      <x v="4"/>
    </i>
    <i r="1">
      <x v="12"/>
    </i>
    <i>
      <x v="5"/>
    </i>
    <i r="1">
      <x v="13"/>
    </i>
    <i r="1">
      <x v="14"/>
    </i>
    <i r="1">
      <x v="1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STO TOTAL" fld="10" baseField="1" baseItem="0"/>
    <dataField name="PREÇO TOTAL" fld="13" baseField="1" baseItem="0"/>
    <dataField name="% ETAPA" fld="13" showDataAs="percentOfTotal" baseField="1" baseItem="0" numFmtId="10"/>
  </dataFields>
  <formats count="22">
    <format dxfId="72">
      <pivotArea collapsedLevelsAreSubtotals="1" fieldPosition="0">
        <references count="2">
          <reference field="4294967294" count="2" selected="0">
            <x v="0"/>
            <x v="1"/>
          </reference>
          <reference field="1" count="1">
            <x v="0"/>
          </reference>
        </references>
      </pivotArea>
    </format>
    <format dxfId="71">
      <pivotArea collapsedLevelsAreSubtotals="1" fieldPosition="0">
        <references count="3">
          <reference field="4294967294" count="2" selected="0">
            <x v="0"/>
            <x v="1"/>
          </reference>
          <reference field="1" count="1" selected="0">
            <x v="0"/>
          </reference>
          <reference field="2" count="4">
            <x v="0"/>
            <x v="1"/>
            <x v="2"/>
            <x v="3"/>
          </reference>
        </references>
      </pivotArea>
    </format>
    <format dxfId="70">
      <pivotArea collapsedLevelsAreSubtotals="1" fieldPosition="0">
        <references count="2">
          <reference field="4294967294" count="2" selected="0">
            <x v="0"/>
            <x v="1"/>
          </reference>
          <reference field="1" count="1">
            <x v="1"/>
          </reference>
        </references>
      </pivotArea>
    </format>
    <format dxfId="69">
      <pivotArea collapsedLevelsAreSubtotals="1" fieldPosition="0">
        <references count="3">
          <reference field="4294967294" count="2" selected="0">
            <x v="0"/>
            <x v="1"/>
          </reference>
          <reference field="1" count="1" selected="0">
            <x v="1"/>
          </reference>
          <reference field="2" count="6">
            <x v="4"/>
            <x v="5"/>
            <x v="6"/>
            <x v="7"/>
            <x v="8"/>
            <x v="9"/>
          </reference>
        </references>
      </pivotArea>
    </format>
    <format dxfId="68">
      <pivotArea collapsedLevelsAreSubtotals="1" fieldPosition="0">
        <references count="2">
          <reference field="4294967294" count="2" selected="0">
            <x v="0"/>
            <x v="1"/>
          </reference>
          <reference field="1" count="1">
            <x v="2"/>
          </reference>
        </references>
      </pivotArea>
    </format>
    <format dxfId="67">
      <pivotArea collapsedLevelsAreSubtotals="1" fieldPosition="0">
        <references count="3">
          <reference field="4294967294" count="2" selected="0">
            <x v="0"/>
            <x v="1"/>
          </reference>
          <reference field="1" count="1" selected="0">
            <x v="2"/>
          </reference>
          <reference field="2" count="1">
            <x v="10"/>
          </reference>
        </references>
      </pivotArea>
    </format>
    <format dxfId="66">
      <pivotArea collapsedLevelsAreSubtotals="1" fieldPosition="0">
        <references count="2">
          <reference field="4294967294" count="2" selected="0">
            <x v="0"/>
            <x v="1"/>
          </reference>
          <reference field="1" count="1">
            <x v="3"/>
          </reference>
        </references>
      </pivotArea>
    </format>
    <format dxfId="65">
      <pivotArea collapsedLevelsAreSubtotals="1" fieldPosition="0">
        <references count="3">
          <reference field="4294967294" count="2" selected="0">
            <x v="0"/>
            <x v="1"/>
          </reference>
          <reference field="1" count="1" selected="0">
            <x v="3"/>
          </reference>
          <reference field="2" count="1">
            <x v="11"/>
          </reference>
        </references>
      </pivotArea>
    </format>
    <format dxfId="64">
      <pivotArea collapsedLevelsAreSubtotals="1" fieldPosition="0">
        <references count="2">
          <reference field="4294967294" count="2" selected="0">
            <x v="0"/>
            <x v="1"/>
          </reference>
          <reference field="1" count="1">
            <x v="4"/>
          </reference>
        </references>
      </pivotArea>
    </format>
    <format dxfId="63">
      <pivotArea collapsedLevelsAreSubtotals="1" fieldPosition="0">
        <references count="3">
          <reference field="4294967294" count="2" selected="0">
            <x v="0"/>
            <x v="1"/>
          </reference>
          <reference field="1" count="1" selected="0">
            <x v="4"/>
          </reference>
          <reference field="2" count="1">
            <x v="12"/>
          </reference>
        </references>
      </pivotArea>
    </format>
    <format dxfId="62">
      <pivotArea collapsedLevelsAreSubtotals="1" fieldPosition="0">
        <references count="2">
          <reference field="4294967294" count="2" selected="0">
            <x v="0"/>
            <x v="1"/>
          </reference>
          <reference field="1" count="1">
            <x v="5"/>
          </reference>
        </references>
      </pivotArea>
    </format>
    <format dxfId="61">
      <pivotArea collapsedLevelsAreSubtotals="1" fieldPosition="0">
        <references count="3">
          <reference field="4294967294" count="2" selected="0">
            <x v="0"/>
            <x v="1"/>
          </reference>
          <reference field="1" count="1" selected="0">
            <x v="5"/>
          </reference>
          <reference field="2" count="3">
            <x v="13"/>
            <x v="14"/>
            <x v="15"/>
          </reference>
        </references>
      </pivotArea>
    </format>
    <format dxfId="60">
      <pivotArea grandRow="1" outline="0" collapsedLevelsAreSubtotals="1" fieldPosition="0"/>
    </format>
    <format dxfId="59">
      <pivotArea field="1" grandRow="1" outline="0" collapsedLevelsAreSubtotals="1" axis="axisRow" fieldPosition="0">
        <references count="1">
          <reference field="4294967294" count="1" selected="0">
            <x v="2"/>
          </reference>
        </references>
      </pivotArea>
    </format>
    <format dxfId="58">
      <pivotArea grandRow="1" outline="0" collapsedLevelsAreSubtotals="1" fieldPosition="0"/>
    </format>
    <format dxfId="57">
      <pivotArea dataOnly="0" labelOnly="1" grandRow="1" outline="0" fieldPosition="0"/>
    </format>
    <format dxfId="56">
      <pivotArea field="1" type="button" dataOnly="0" labelOnly="1" outline="0" axis="axisRow" fieldPosition="0"/>
    </format>
    <format dxfId="5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4">
      <pivotArea field="1" type="button" dataOnly="0" labelOnly="1" outline="0" axis="axisRow" fieldPosition="0"/>
    </format>
    <format dxfId="5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2">
      <pivotArea field="1" type="button" dataOnly="0" labelOnly="1" outline="0" axis="axisRow" fieldPosition="0"/>
    </format>
    <format dxfId="5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7424E3-1823-4127-9DFA-D7711E645DC5}" name="ANALITICO_VENC" displayName="ANALITICO_VENC" ref="A9:J145" totalsRowShown="0" headerRowDxfId="100" dataDxfId="99">
  <autoFilter ref="A9:J145" xr:uid="{327A9A66-5898-44D5-9EAA-8D8DE2F2FA4B}"/>
  <tableColumns count="10">
    <tableColumn id="1" xr3:uid="{0322F8F0-9D92-43B1-9672-E2D9B5365778}" name="ITEM" dataDxfId="98"/>
    <tableColumn id="2" xr3:uid="{0E5235E7-5E0A-4132-81C8-F9A3962424D0}" name="REFERÊNCIA" dataDxfId="97"/>
    <tableColumn id="3" xr3:uid="{97015DB7-7FC9-4905-AC4F-7478E03115A2}" name="CÓDIGO" dataDxfId="96"/>
    <tableColumn id="4" xr3:uid="{C712E479-F936-42A7-9A7A-C11F77E70EE4}" name="FORMAÇÃO" dataDxfId="95"/>
    <tableColumn id="5" xr3:uid="{895DB73C-FAE6-4E7A-9C86-FCFF9AC532E3}" name="DESCRIÇÃO DOS SERVIÇOS" dataDxfId="94"/>
    <tableColumn id="6" xr3:uid="{49F6EC78-584E-4261-B4DC-85D104998896}" name="TIPO" dataDxfId="93"/>
    <tableColumn id="7" xr3:uid="{6BDD1D44-A485-4119-9BE8-ABFA12A060A4}" name="UNID." dataDxfId="92"/>
    <tableColumn id="8" xr3:uid="{26C387D9-5F25-4861-9AC0-BE6779C1FA0F}" name="CONSUMO" dataDxfId="91"/>
    <tableColumn id="12" xr3:uid="{67AABF8B-5633-40B6-B085-7ECA05C59DE2}" name="C.UNIT." dataDxfId="90" dataCellStyle="Vírgula"/>
    <tableColumn id="9" xr3:uid="{712E2CC4-73A8-496B-9DFA-7F59167FC2CB}" name="C.TOTAL" dataDxfId="89" dataCellStyle="Vírgula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FC806F9-5396-48A2-AD7F-7B9930DB0222}" name="SINTETICO_VENC" displayName="SINTETICO_VENC" ref="A9:N32" totalsRowShown="0" headerRowDxfId="88" dataDxfId="87">
  <autoFilter ref="A9:N32" xr:uid="{65A33B63-A2BD-4603-A151-A6FD10644F27}"/>
  <tableColumns count="14">
    <tableColumn id="1" xr3:uid="{7403A1F4-6929-4923-9439-E0E552F98F83}" name="ITEM" dataDxfId="86"/>
    <tableColumn id="2" xr3:uid="{8C009EE7-0519-49C3-965A-40877C26D5E1}" name="DISCIPLINA" dataDxfId="85" dataCellStyle="Vírgula"/>
    <tableColumn id="3" xr3:uid="{932A9027-ACFE-48C9-934C-5459DDA54C3B}" name="CATEGORIA" dataDxfId="84" dataCellStyle="Vírgula"/>
    <tableColumn id="4" xr3:uid="{18AFF825-10EC-4A3A-89BC-3CB7AB25E40F}" name="Tipo" dataDxfId="83"/>
    <tableColumn id="16" xr3:uid="{E3FA1DB9-CDD9-4C93-8EC5-8EE4ACB877EE}" name="Banco" dataDxfId="82"/>
    <tableColumn id="6" xr3:uid="{737ADE6D-0BF2-48D2-A3D1-4B118BEDB12F}" name="Código" dataDxfId="81"/>
    <tableColumn id="7" xr3:uid="{F42F6E5A-1361-4F3A-9790-F0FC56077BBE}" name="DESCRIÇÃO DOS SERVIÇOS" dataDxfId="80"/>
    <tableColumn id="8" xr3:uid="{8E4B4033-5FC0-4E89-A315-613E5C337E45}" name="UNID." dataDxfId="79"/>
    <tableColumn id="11" xr3:uid="{6097C993-76E7-44F0-8A49-3F8BE7AB0DA4}" name="C.UNIT" dataDxfId="78" dataCellStyle="Vírgula">
      <calculatedColumnFormula>VLOOKUP(G10,'Orçamento Analítico'!$E$10:$J$145,6,FALSE)</calculatedColumnFormula>
    </tableColumn>
    <tableColumn id="10" xr3:uid="{84DD5025-8D9B-49A9-A1EC-C23BF1C44825}" name="QTDE" dataDxfId="77" dataCellStyle="Vírgula"/>
    <tableColumn id="17" xr3:uid="{B17F84AC-7759-4493-AC4B-F6A01EABAE03}" name="C.TOTAL" dataDxfId="76" dataCellStyle="Vírgula">
      <calculatedColumnFormula>SINTETICO_VENC[[#This Row],[C.UNIT]]*SINTETICO_VENC[[#This Row],[QTDE]]</calculatedColumnFormula>
    </tableColumn>
    <tableColumn id="18" xr3:uid="{0A83EA45-2538-4AB0-A22D-205F823B3C0F}" name="BDI (TIPO)" dataDxfId="75" dataCellStyle="Vírgula"/>
    <tableColumn id="19" xr3:uid="{E081344D-74BE-4578-BC73-4FEA08F8162A}" name="BDI" dataDxfId="74" dataCellStyle="Vírgula">
      <calculatedColumnFormula>BDI!$D$10</calculatedColumnFormula>
    </tableColumn>
    <tableColumn id="20" xr3:uid="{DF609BCA-95B8-430D-8551-455B5A4AE82C}" name="P.TOTAL" dataDxfId="73" dataCellStyle="Vírgula">
      <calculatedColumnFormula>SINTETICO_VENC[[#This Row],[C.TOTAL]]*(1+SINTETICO_VENC[[#This Row],[BDI]])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tx1"/>
          </a:solidFill>
        </a:ln>
      </a:spPr>
      <a:bodyPr wrap="square" rtlCol="0" anchor="ctr"/>
      <a:lstStyle>
        <a:defPPr marL="0" marR="0" indent="0" algn="ctr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900" b="1">
            <a:solidFill>
              <a:schemeClr val="dk1"/>
            </a:solidFill>
            <a:effectLst/>
            <a:latin typeface="+mn-lt"/>
            <a:ea typeface="+mn-ea"/>
            <a:cs typeface="+mn-cs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5C452-4280-4CDC-B47F-85A85980BB55}">
  <sheetPr>
    <tabColor rgb="FFC0504D"/>
    <outlinePr summaryBelow="0"/>
  </sheetPr>
  <dimension ref="A1:T145"/>
  <sheetViews>
    <sheetView showGridLines="0" zoomScale="85" zoomScaleNormal="85" workbookViewId="0">
      <pane xSplit="1" ySplit="9" topLeftCell="B10" activePane="bottomRight" state="frozen"/>
      <selection activeCell="F17" sqref="F17"/>
      <selection pane="topRight" activeCell="F17" sqref="F17"/>
      <selection pane="bottomLeft" activeCell="F17" sqref="F17"/>
      <selection pane="bottomRight" activeCell="E18" sqref="E18"/>
    </sheetView>
  </sheetViews>
  <sheetFormatPr defaultColWidth="9.1796875" defaultRowHeight="12" x14ac:dyDescent="0.35"/>
  <cols>
    <col min="1" max="1" width="13.7265625" style="40" customWidth="1"/>
    <col min="2" max="2" width="15.7265625" style="40" bestFit="1" customWidth="1"/>
    <col min="3" max="3" width="14.26953125" style="40" bestFit="1" customWidth="1"/>
    <col min="4" max="4" width="17" style="40" bestFit="1" customWidth="1"/>
    <col min="5" max="5" width="79.26953125" style="40" customWidth="1"/>
    <col min="6" max="6" width="26.26953125" style="40" customWidth="1"/>
    <col min="7" max="7" width="8.54296875" style="40" bestFit="1" customWidth="1"/>
    <col min="8" max="8" width="13" style="40" bestFit="1" customWidth="1"/>
    <col min="9" max="10" width="13.54296875" style="40" customWidth="1"/>
    <col min="11" max="16384" width="9.1796875" style="40"/>
  </cols>
  <sheetData>
    <row r="1" spans="1:20" s="31" customFormat="1" x14ac:dyDescent="0.35">
      <c r="A1" s="54"/>
      <c r="B1" s="55"/>
      <c r="C1" s="56"/>
      <c r="D1" s="56"/>
      <c r="E1" s="56"/>
      <c r="F1" s="109"/>
      <c r="G1" s="55"/>
      <c r="H1" s="57"/>
      <c r="I1" s="92"/>
      <c r="J1" s="58"/>
      <c r="M1" s="42"/>
      <c r="N1" s="42"/>
      <c r="O1" s="42"/>
      <c r="P1" s="42"/>
      <c r="Q1" s="42"/>
      <c r="R1" s="42"/>
      <c r="S1" s="42"/>
      <c r="T1" s="42"/>
    </row>
    <row r="2" spans="1:20" s="31" customFormat="1" ht="5.15" customHeight="1" x14ac:dyDescent="0.35">
      <c r="A2" s="42"/>
      <c r="B2" s="32"/>
      <c r="F2" s="51"/>
      <c r="G2" s="32"/>
      <c r="H2" s="36"/>
      <c r="I2" s="93"/>
      <c r="J2" s="34"/>
      <c r="M2" s="42"/>
      <c r="N2" s="42"/>
      <c r="O2" s="42"/>
      <c r="P2" s="42"/>
      <c r="Q2" s="42"/>
      <c r="R2" s="42"/>
      <c r="S2" s="42"/>
      <c r="T2" s="42"/>
    </row>
    <row r="3" spans="1:20" s="31" customFormat="1" ht="13" customHeight="1" x14ac:dyDescent="0.35">
      <c r="A3" s="59"/>
      <c r="B3" s="60"/>
      <c r="C3" s="52"/>
      <c r="D3" s="52"/>
      <c r="E3" s="23"/>
      <c r="F3" s="110"/>
      <c r="G3" s="21"/>
      <c r="H3" s="37"/>
      <c r="I3" s="94"/>
      <c r="J3" s="22"/>
      <c r="M3" s="42"/>
      <c r="N3" s="42"/>
      <c r="O3" s="42"/>
      <c r="P3" s="42"/>
      <c r="Q3" s="42"/>
      <c r="R3" s="42"/>
      <c r="S3" s="42"/>
      <c r="T3" s="42"/>
    </row>
    <row r="4" spans="1:20" s="31" customFormat="1" ht="13" customHeight="1" x14ac:dyDescent="0.35">
      <c r="A4" s="19"/>
      <c r="B4" s="144" t="s">
        <v>91</v>
      </c>
      <c r="C4" s="144"/>
      <c r="D4" s="20"/>
      <c r="E4" s="25"/>
      <c r="F4" s="111"/>
      <c r="G4" s="24"/>
      <c r="H4" s="25"/>
      <c r="I4" s="95"/>
      <c r="J4" s="25"/>
      <c r="M4" s="42"/>
      <c r="N4" s="42"/>
      <c r="O4" s="42"/>
      <c r="P4" s="42"/>
      <c r="Q4" s="42"/>
      <c r="R4" s="42"/>
      <c r="S4" s="42"/>
      <c r="T4" s="42"/>
    </row>
    <row r="5" spans="1:20" s="31" customFormat="1" ht="5.15" customHeight="1" x14ac:dyDescent="0.35">
      <c r="A5" s="19"/>
      <c r="B5" s="144"/>
      <c r="C5" s="144"/>
      <c r="D5" s="20"/>
      <c r="E5" s="25"/>
      <c r="F5" s="111"/>
      <c r="G5" s="24"/>
      <c r="H5" s="25"/>
      <c r="I5" s="95"/>
      <c r="J5" s="25"/>
      <c r="M5" s="42"/>
      <c r="N5" s="42"/>
      <c r="O5" s="42"/>
      <c r="P5" s="42"/>
      <c r="Q5" s="42"/>
      <c r="R5" s="42"/>
      <c r="S5" s="42"/>
      <c r="T5" s="42"/>
    </row>
    <row r="6" spans="1:20" s="31" customFormat="1" ht="13" customHeight="1" x14ac:dyDescent="0.35">
      <c r="A6" s="19"/>
      <c r="B6" s="144"/>
      <c r="C6" s="144"/>
      <c r="D6" s="20"/>
      <c r="E6" s="25"/>
      <c r="F6" s="111"/>
      <c r="G6" s="24"/>
      <c r="H6" s="25"/>
      <c r="I6" s="95"/>
      <c r="J6" s="25"/>
      <c r="M6" s="42"/>
      <c r="N6" s="42"/>
      <c r="O6" s="42"/>
      <c r="P6" s="42"/>
      <c r="Q6" s="42"/>
      <c r="R6" s="42"/>
      <c r="S6" s="42"/>
      <c r="T6" s="42"/>
    </row>
    <row r="7" spans="1:20" s="31" customFormat="1" ht="40" customHeight="1" x14ac:dyDescent="0.35">
      <c r="A7" s="61"/>
      <c r="B7" s="62"/>
      <c r="C7" s="53"/>
      <c r="D7" s="53"/>
      <c r="E7" s="28"/>
      <c r="F7" s="112"/>
      <c r="G7" s="26"/>
      <c r="H7" s="38"/>
      <c r="I7" s="96"/>
      <c r="J7" s="27"/>
      <c r="M7" s="42"/>
      <c r="N7" s="42"/>
      <c r="O7" s="42"/>
      <c r="P7" s="42"/>
      <c r="Q7" s="42"/>
      <c r="R7" s="42"/>
      <c r="S7" s="42"/>
      <c r="T7" s="42"/>
    </row>
    <row r="8" spans="1:20" s="31" customFormat="1" ht="5.15" customHeight="1" x14ac:dyDescent="0.35">
      <c r="A8" s="43"/>
      <c r="B8" s="33"/>
      <c r="C8" s="29"/>
      <c r="D8" s="29"/>
      <c r="E8" s="30"/>
      <c r="F8" s="113"/>
      <c r="G8" s="33"/>
      <c r="H8" s="39"/>
      <c r="I8" s="97"/>
      <c r="J8" s="35"/>
      <c r="M8" s="42"/>
      <c r="N8" s="42"/>
      <c r="O8" s="42"/>
      <c r="P8" s="42"/>
      <c r="Q8" s="42"/>
      <c r="R8" s="42"/>
      <c r="S8" s="42"/>
      <c r="T8" s="42"/>
    </row>
    <row r="9" spans="1:20" s="120" customFormat="1" ht="40" customHeight="1" x14ac:dyDescent="0.35">
      <c r="A9" s="104" t="s">
        <v>36</v>
      </c>
      <c r="B9" s="104" t="s">
        <v>8</v>
      </c>
      <c r="C9" s="104" t="s">
        <v>37</v>
      </c>
      <c r="D9" s="104" t="s">
        <v>49</v>
      </c>
      <c r="E9" s="104" t="s">
        <v>9</v>
      </c>
      <c r="F9" s="104" t="s">
        <v>12</v>
      </c>
      <c r="G9" s="104" t="s">
        <v>10</v>
      </c>
      <c r="H9" s="104" t="s">
        <v>47</v>
      </c>
      <c r="I9" s="119" t="s">
        <v>90</v>
      </c>
      <c r="J9" s="119" t="s">
        <v>48</v>
      </c>
    </row>
    <row r="10" spans="1:20" x14ac:dyDescent="0.35">
      <c r="A10" s="121" t="s">
        <v>58</v>
      </c>
      <c r="B10" s="122" t="s">
        <v>134</v>
      </c>
      <c r="C10" s="123" t="s">
        <v>135</v>
      </c>
      <c r="D10" s="124" t="s">
        <v>3</v>
      </c>
      <c r="E10" s="124" t="s">
        <v>101</v>
      </c>
      <c r="F10" s="124" t="s">
        <v>96</v>
      </c>
      <c r="G10" s="122" t="s">
        <v>5</v>
      </c>
      <c r="H10" s="125">
        <v>1</v>
      </c>
      <c r="I10" s="143"/>
      <c r="J10" s="126">
        <f>SUM(J11:J14)</f>
        <v>0</v>
      </c>
    </row>
    <row r="11" spans="1:20" ht="12" customHeight="1" x14ac:dyDescent="0.35">
      <c r="A11" s="114" t="s">
        <v>59</v>
      </c>
      <c r="B11" s="115" t="s">
        <v>99</v>
      </c>
      <c r="C11" s="116"/>
      <c r="D11" s="114" t="s">
        <v>100</v>
      </c>
      <c r="E11" s="114" t="s">
        <v>96</v>
      </c>
      <c r="F11" s="114" t="s">
        <v>38</v>
      </c>
      <c r="G11" s="115" t="s">
        <v>5</v>
      </c>
      <c r="H11" s="117">
        <v>1</v>
      </c>
      <c r="I11" s="138"/>
      <c r="J11" s="118">
        <f>H11*I11</f>
        <v>0</v>
      </c>
    </row>
    <row r="12" spans="1:20" ht="24" x14ac:dyDescent="0.35">
      <c r="A12" s="114" t="s">
        <v>59</v>
      </c>
      <c r="B12" s="115" t="s">
        <v>99</v>
      </c>
      <c r="C12" s="116"/>
      <c r="D12" s="114" t="s">
        <v>100</v>
      </c>
      <c r="E12" s="114" t="s">
        <v>132</v>
      </c>
      <c r="F12" s="114" t="s">
        <v>130</v>
      </c>
      <c r="G12" s="115" t="s">
        <v>121</v>
      </c>
      <c r="H12" s="117">
        <v>1</v>
      </c>
      <c r="I12" s="138"/>
      <c r="J12" s="118">
        <f t="shared" ref="J12:J14" si="0">H12*I12</f>
        <v>0</v>
      </c>
    </row>
    <row r="13" spans="1:20" ht="24" x14ac:dyDescent="0.35">
      <c r="A13" s="114" t="s">
        <v>59</v>
      </c>
      <c r="B13" s="115" t="s">
        <v>99</v>
      </c>
      <c r="C13" s="116"/>
      <c r="D13" s="114" t="s">
        <v>100</v>
      </c>
      <c r="E13" s="114" t="s">
        <v>131</v>
      </c>
      <c r="F13" s="114" t="s">
        <v>97</v>
      </c>
      <c r="G13" s="115" t="s">
        <v>121</v>
      </c>
      <c r="H13" s="117">
        <v>1</v>
      </c>
      <c r="I13" s="138"/>
      <c r="J13" s="118">
        <f t="shared" si="0"/>
        <v>0</v>
      </c>
    </row>
    <row r="14" spans="1:20" ht="24" x14ac:dyDescent="0.35">
      <c r="A14" s="114" t="s">
        <v>59</v>
      </c>
      <c r="B14" s="115" t="s">
        <v>99</v>
      </c>
      <c r="C14" s="116"/>
      <c r="D14" s="114" t="s">
        <v>100</v>
      </c>
      <c r="E14" s="114" t="s">
        <v>137</v>
      </c>
      <c r="F14" s="114" t="s">
        <v>103</v>
      </c>
      <c r="G14" s="115" t="s">
        <v>121</v>
      </c>
      <c r="H14" s="117">
        <v>1</v>
      </c>
      <c r="I14" s="138"/>
      <c r="J14" s="118">
        <f t="shared" si="0"/>
        <v>0</v>
      </c>
    </row>
    <row r="15" spans="1:20" ht="24" x14ac:dyDescent="0.35">
      <c r="A15" s="121" t="s">
        <v>60</v>
      </c>
      <c r="B15" s="122" t="s">
        <v>134</v>
      </c>
      <c r="C15" s="123" t="s">
        <v>139</v>
      </c>
      <c r="D15" s="124" t="s">
        <v>3</v>
      </c>
      <c r="E15" s="124" t="s">
        <v>102</v>
      </c>
      <c r="F15" s="124" t="s">
        <v>108</v>
      </c>
      <c r="G15" s="122" t="s">
        <v>5</v>
      </c>
      <c r="H15" s="125">
        <v>1</v>
      </c>
      <c r="I15" s="143"/>
      <c r="J15" s="126">
        <f>SUM(J16:J20)</f>
        <v>0</v>
      </c>
    </row>
    <row r="16" spans="1:20" ht="12" customHeight="1" x14ac:dyDescent="0.35">
      <c r="A16" s="114" t="s">
        <v>61</v>
      </c>
      <c r="B16" s="115" t="s">
        <v>99</v>
      </c>
      <c r="C16" s="116"/>
      <c r="D16" s="114" t="s">
        <v>100</v>
      </c>
      <c r="E16" s="114" t="s">
        <v>223</v>
      </c>
      <c r="F16" s="114" t="s">
        <v>38</v>
      </c>
      <c r="G16" s="115" t="s">
        <v>5</v>
      </c>
      <c r="H16" s="117">
        <v>1</v>
      </c>
      <c r="I16" s="138"/>
      <c r="J16" s="118">
        <f t="shared" ref="J16:J20" si="1">H16*I16</f>
        <v>0</v>
      </c>
    </row>
    <row r="17" spans="1:10" ht="12" customHeight="1" x14ac:dyDescent="0.35">
      <c r="A17" s="114" t="s">
        <v>61</v>
      </c>
      <c r="B17" s="115" t="s">
        <v>99</v>
      </c>
      <c r="C17" s="116"/>
      <c r="D17" s="114" t="s">
        <v>100</v>
      </c>
      <c r="E17" s="114" t="s">
        <v>136</v>
      </c>
      <c r="F17" s="114" t="s">
        <v>38</v>
      </c>
      <c r="G17" s="115" t="s">
        <v>5</v>
      </c>
      <c r="H17" s="117">
        <v>1</v>
      </c>
      <c r="I17" s="138"/>
      <c r="J17" s="118">
        <f t="shared" si="1"/>
        <v>0</v>
      </c>
    </row>
    <row r="18" spans="1:10" ht="24" x14ac:dyDescent="0.35">
      <c r="A18" s="114" t="s">
        <v>61</v>
      </c>
      <c r="B18" s="115" t="s">
        <v>99</v>
      </c>
      <c r="C18" s="116"/>
      <c r="D18" s="114" t="s">
        <v>100</v>
      </c>
      <c r="E18" s="114" t="s">
        <v>132</v>
      </c>
      <c r="F18" s="114" t="s">
        <v>130</v>
      </c>
      <c r="G18" s="115" t="s">
        <v>121</v>
      </c>
      <c r="H18" s="117">
        <v>2</v>
      </c>
      <c r="I18" s="138"/>
      <c r="J18" s="118">
        <f t="shared" si="1"/>
        <v>0</v>
      </c>
    </row>
    <row r="19" spans="1:10" ht="24" x14ac:dyDescent="0.35">
      <c r="A19" s="114" t="s">
        <v>61</v>
      </c>
      <c r="B19" s="115" t="s">
        <v>99</v>
      </c>
      <c r="C19" s="116"/>
      <c r="D19" s="114" t="s">
        <v>100</v>
      </c>
      <c r="E19" s="114" t="s">
        <v>131</v>
      </c>
      <c r="F19" s="114" t="s">
        <v>97</v>
      </c>
      <c r="G19" s="115" t="s">
        <v>121</v>
      </c>
      <c r="H19" s="117">
        <v>2</v>
      </c>
      <c r="I19" s="138"/>
      <c r="J19" s="118">
        <f t="shared" si="1"/>
        <v>0</v>
      </c>
    </row>
    <row r="20" spans="1:10" ht="24" x14ac:dyDescent="0.35">
      <c r="A20" s="114" t="s">
        <v>61</v>
      </c>
      <c r="B20" s="115" t="s">
        <v>99</v>
      </c>
      <c r="C20" s="116"/>
      <c r="D20" s="114" t="s">
        <v>100</v>
      </c>
      <c r="E20" s="114" t="s">
        <v>137</v>
      </c>
      <c r="F20" s="114" t="s">
        <v>103</v>
      </c>
      <c r="G20" s="115" t="s">
        <v>121</v>
      </c>
      <c r="H20" s="117">
        <v>2</v>
      </c>
      <c r="I20" s="138"/>
      <c r="J20" s="118">
        <f t="shared" si="1"/>
        <v>0</v>
      </c>
    </row>
    <row r="21" spans="1:10" ht="24" x14ac:dyDescent="0.35">
      <c r="A21" s="121" t="s">
        <v>62</v>
      </c>
      <c r="B21" s="122" t="s">
        <v>134</v>
      </c>
      <c r="C21" s="123" t="s">
        <v>140</v>
      </c>
      <c r="D21" s="124" t="s">
        <v>3</v>
      </c>
      <c r="E21" s="124" t="s">
        <v>292</v>
      </c>
      <c r="F21" s="124" t="s">
        <v>108</v>
      </c>
      <c r="G21" s="122" t="s">
        <v>5</v>
      </c>
      <c r="H21" s="125">
        <v>1</v>
      </c>
      <c r="I21" s="143"/>
      <c r="J21" s="126">
        <f>SUM(J22:J25)</f>
        <v>0</v>
      </c>
    </row>
    <row r="22" spans="1:10" ht="12" customHeight="1" x14ac:dyDescent="0.35">
      <c r="A22" s="114" t="s">
        <v>63</v>
      </c>
      <c r="B22" s="115" t="s">
        <v>99</v>
      </c>
      <c r="C22" s="116"/>
      <c r="D22" s="114" t="s">
        <v>100</v>
      </c>
      <c r="E22" s="114" t="s">
        <v>141</v>
      </c>
      <c r="F22" s="114" t="s">
        <v>38</v>
      </c>
      <c r="G22" s="115" t="s">
        <v>5</v>
      </c>
      <c r="H22" s="117">
        <v>1</v>
      </c>
      <c r="I22" s="138"/>
      <c r="J22" s="118">
        <f t="shared" ref="J22:J25" si="2">H22*I22</f>
        <v>0</v>
      </c>
    </row>
    <row r="23" spans="1:10" ht="24" x14ac:dyDescent="0.35">
      <c r="A23" s="114" t="s">
        <v>63</v>
      </c>
      <c r="B23" s="115" t="s">
        <v>99</v>
      </c>
      <c r="C23" s="116"/>
      <c r="D23" s="114" t="s">
        <v>100</v>
      </c>
      <c r="E23" s="114" t="s">
        <v>132</v>
      </c>
      <c r="F23" s="114" t="s">
        <v>130</v>
      </c>
      <c r="G23" s="115" t="s">
        <v>121</v>
      </c>
      <c r="H23" s="117">
        <v>1</v>
      </c>
      <c r="I23" s="138"/>
      <c r="J23" s="118">
        <f t="shared" si="2"/>
        <v>0</v>
      </c>
    </row>
    <row r="24" spans="1:10" ht="24" x14ac:dyDescent="0.35">
      <c r="A24" s="114" t="s">
        <v>63</v>
      </c>
      <c r="B24" s="115" t="s">
        <v>99</v>
      </c>
      <c r="C24" s="116"/>
      <c r="D24" s="114" t="s">
        <v>100</v>
      </c>
      <c r="E24" s="114" t="s">
        <v>131</v>
      </c>
      <c r="F24" s="114" t="s">
        <v>97</v>
      </c>
      <c r="G24" s="115" t="s">
        <v>121</v>
      </c>
      <c r="H24" s="117">
        <v>1</v>
      </c>
      <c r="I24" s="138"/>
      <c r="J24" s="118">
        <f t="shared" si="2"/>
        <v>0</v>
      </c>
    </row>
    <row r="25" spans="1:10" ht="24" x14ac:dyDescent="0.35">
      <c r="A25" s="114" t="s">
        <v>63</v>
      </c>
      <c r="B25" s="115" t="s">
        <v>99</v>
      </c>
      <c r="C25" s="116"/>
      <c r="D25" s="114" t="s">
        <v>100</v>
      </c>
      <c r="E25" s="114" t="s">
        <v>137</v>
      </c>
      <c r="F25" s="114" t="s">
        <v>103</v>
      </c>
      <c r="G25" s="115" t="s">
        <v>121</v>
      </c>
      <c r="H25" s="117">
        <v>1</v>
      </c>
      <c r="I25" s="138"/>
      <c r="J25" s="118">
        <f t="shared" si="2"/>
        <v>0</v>
      </c>
    </row>
    <row r="26" spans="1:10" ht="24" x14ac:dyDescent="0.35">
      <c r="A26" s="121" t="s">
        <v>64</v>
      </c>
      <c r="B26" s="122" t="s">
        <v>134</v>
      </c>
      <c r="C26" s="123" t="s">
        <v>142</v>
      </c>
      <c r="D26" s="124" t="s">
        <v>3</v>
      </c>
      <c r="E26" s="124" t="s">
        <v>293</v>
      </c>
      <c r="F26" s="124" t="s">
        <v>108</v>
      </c>
      <c r="G26" s="122" t="s">
        <v>5</v>
      </c>
      <c r="H26" s="125">
        <v>1</v>
      </c>
      <c r="I26" s="143"/>
      <c r="J26" s="126">
        <f>SUM(J27:J30)</f>
        <v>0</v>
      </c>
    </row>
    <row r="27" spans="1:10" ht="12" customHeight="1" x14ac:dyDescent="0.35">
      <c r="A27" s="114" t="s">
        <v>65</v>
      </c>
      <c r="B27" s="115" t="s">
        <v>99</v>
      </c>
      <c r="C27" s="116"/>
      <c r="D27" s="114" t="s">
        <v>100</v>
      </c>
      <c r="E27" s="114" t="s">
        <v>141</v>
      </c>
      <c r="F27" s="114" t="s">
        <v>38</v>
      </c>
      <c r="G27" s="115" t="s">
        <v>5</v>
      </c>
      <c r="H27" s="117">
        <v>1</v>
      </c>
      <c r="I27" s="138"/>
      <c r="J27" s="118">
        <f t="shared" ref="J27:J30" si="3">H27*I27</f>
        <v>0</v>
      </c>
    </row>
    <row r="28" spans="1:10" ht="24" x14ac:dyDescent="0.35">
      <c r="A28" s="114" t="s">
        <v>65</v>
      </c>
      <c r="B28" s="115" t="s">
        <v>99</v>
      </c>
      <c r="C28" s="116"/>
      <c r="D28" s="114" t="s">
        <v>100</v>
      </c>
      <c r="E28" s="114" t="s">
        <v>132</v>
      </c>
      <c r="F28" s="114" t="s">
        <v>130</v>
      </c>
      <c r="G28" s="115" t="s">
        <v>121</v>
      </c>
      <c r="H28" s="117">
        <v>1</v>
      </c>
      <c r="I28" s="138"/>
      <c r="J28" s="118">
        <f t="shared" si="3"/>
        <v>0</v>
      </c>
    </row>
    <row r="29" spans="1:10" ht="24" x14ac:dyDescent="0.35">
      <c r="A29" s="114" t="s">
        <v>65</v>
      </c>
      <c r="B29" s="115" t="s">
        <v>99</v>
      </c>
      <c r="C29" s="116"/>
      <c r="D29" s="114" t="s">
        <v>100</v>
      </c>
      <c r="E29" s="114" t="s">
        <v>131</v>
      </c>
      <c r="F29" s="114" t="s">
        <v>97</v>
      </c>
      <c r="G29" s="115" t="s">
        <v>121</v>
      </c>
      <c r="H29" s="117">
        <v>1</v>
      </c>
      <c r="I29" s="138"/>
      <c r="J29" s="118">
        <f t="shared" si="3"/>
        <v>0</v>
      </c>
    </row>
    <row r="30" spans="1:10" ht="24" x14ac:dyDescent="0.35">
      <c r="A30" s="114" t="s">
        <v>65</v>
      </c>
      <c r="B30" s="115" t="s">
        <v>99</v>
      </c>
      <c r="C30" s="116"/>
      <c r="D30" s="114" t="s">
        <v>100</v>
      </c>
      <c r="E30" s="114" t="s">
        <v>137</v>
      </c>
      <c r="F30" s="114" t="s">
        <v>103</v>
      </c>
      <c r="G30" s="115" t="s">
        <v>121</v>
      </c>
      <c r="H30" s="117">
        <v>1</v>
      </c>
      <c r="I30" s="138"/>
      <c r="J30" s="118">
        <f t="shared" si="3"/>
        <v>0</v>
      </c>
    </row>
    <row r="31" spans="1:10" ht="24" x14ac:dyDescent="0.35">
      <c r="A31" s="121" t="s">
        <v>66</v>
      </c>
      <c r="B31" s="122" t="s">
        <v>134</v>
      </c>
      <c r="C31" s="123" t="s">
        <v>143</v>
      </c>
      <c r="D31" s="124" t="s">
        <v>3</v>
      </c>
      <c r="E31" s="124" t="s">
        <v>294</v>
      </c>
      <c r="F31" s="124" t="s">
        <v>108</v>
      </c>
      <c r="G31" s="122" t="s">
        <v>5</v>
      </c>
      <c r="H31" s="125">
        <v>1</v>
      </c>
      <c r="I31" s="143"/>
      <c r="J31" s="126">
        <f>SUM(J32:J35)</f>
        <v>0</v>
      </c>
    </row>
    <row r="32" spans="1:10" ht="12" customHeight="1" x14ac:dyDescent="0.35">
      <c r="A32" s="114" t="s">
        <v>67</v>
      </c>
      <c r="B32" s="115" t="s">
        <v>99</v>
      </c>
      <c r="C32" s="116"/>
      <c r="D32" s="114" t="s">
        <v>100</v>
      </c>
      <c r="E32" s="114" t="s">
        <v>141</v>
      </c>
      <c r="F32" s="114" t="s">
        <v>38</v>
      </c>
      <c r="G32" s="115" t="s">
        <v>5</v>
      </c>
      <c r="H32" s="117">
        <v>1</v>
      </c>
      <c r="I32" s="138"/>
      <c r="J32" s="118">
        <f t="shared" ref="J32:J35" si="4">H32*I32</f>
        <v>0</v>
      </c>
    </row>
    <row r="33" spans="1:10" ht="24" x14ac:dyDescent="0.35">
      <c r="A33" s="114" t="s">
        <v>67</v>
      </c>
      <c r="B33" s="115" t="s">
        <v>99</v>
      </c>
      <c r="C33" s="116"/>
      <c r="D33" s="114" t="s">
        <v>100</v>
      </c>
      <c r="E33" s="114" t="s">
        <v>132</v>
      </c>
      <c r="F33" s="114" t="s">
        <v>130</v>
      </c>
      <c r="G33" s="115" t="s">
        <v>121</v>
      </c>
      <c r="H33" s="117">
        <v>1</v>
      </c>
      <c r="I33" s="138"/>
      <c r="J33" s="118">
        <f t="shared" si="4"/>
        <v>0</v>
      </c>
    </row>
    <row r="34" spans="1:10" ht="24" x14ac:dyDescent="0.35">
      <c r="A34" s="114" t="s">
        <v>67</v>
      </c>
      <c r="B34" s="115" t="s">
        <v>99</v>
      </c>
      <c r="C34" s="116"/>
      <c r="D34" s="114" t="s">
        <v>100</v>
      </c>
      <c r="E34" s="114" t="s">
        <v>131</v>
      </c>
      <c r="F34" s="114" t="s">
        <v>97</v>
      </c>
      <c r="G34" s="115" t="s">
        <v>121</v>
      </c>
      <c r="H34" s="117">
        <v>1</v>
      </c>
      <c r="I34" s="138"/>
      <c r="J34" s="118">
        <f t="shared" si="4"/>
        <v>0</v>
      </c>
    </row>
    <row r="35" spans="1:10" ht="24" x14ac:dyDescent="0.35">
      <c r="A35" s="114" t="s">
        <v>67</v>
      </c>
      <c r="B35" s="115" t="s">
        <v>99</v>
      </c>
      <c r="C35" s="116"/>
      <c r="D35" s="114" t="s">
        <v>100</v>
      </c>
      <c r="E35" s="114" t="s">
        <v>137</v>
      </c>
      <c r="F35" s="114" t="s">
        <v>103</v>
      </c>
      <c r="G35" s="115" t="s">
        <v>121</v>
      </c>
      <c r="H35" s="117">
        <v>1</v>
      </c>
      <c r="I35" s="138"/>
      <c r="J35" s="118">
        <f t="shared" si="4"/>
        <v>0</v>
      </c>
    </row>
    <row r="36" spans="1:10" ht="24" x14ac:dyDescent="0.35">
      <c r="A36" s="121" t="s">
        <v>68</v>
      </c>
      <c r="B36" s="122" t="s">
        <v>134</v>
      </c>
      <c r="C36" s="123" t="s">
        <v>144</v>
      </c>
      <c r="D36" s="124" t="s">
        <v>3</v>
      </c>
      <c r="E36" s="124" t="s">
        <v>295</v>
      </c>
      <c r="F36" s="124" t="s">
        <v>108</v>
      </c>
      <c r="G36" s="122" t="s">
        <v>5</v>
      </c>
      <c r="H36" s="125">
        <v>1</v>
      </c>
      <c r="I36" s="143"/>
      <c r="J36" s="126">
        <f>SUM(J37:J40)</f>
        <v>0</v>
      </c>
    </row>
    <row r="37" spans="1:10" ht="12" customHeight="1" x14ac:dyDescent="0.35">
      <c r="A37" s="114" t="s">
        <v>69</v>
      </c>
      <c r="B37" s="115" t="s">
        <v>99</v>
      </c>
      <c r="C37" s="116"/>
      <c r="D37" s="114" t="s">
        <v>100</v>
      </c>
      <c r="E37" s="114" t="s">
        <v>141</v>
      </c>
      <c r="F37" s="114" t="s">
        <v>38</v>
      </c>
      <c r="G37" s="115" t="s">
        <v>5</v>
      </c>
      <c r="H37" s="117">
        <v>1</v>
      </c>
      <c r="I37" s="138"/>
      <c r="J37" s="118">
        <f t="shared" ref="J37:J40" si="5">H37*I37</f>
        <v>0</v>
      </c>
    </row>
    <row r="38" spans="1:10" ht="24" x14ac:dyDescent="0.35">
      <c r="A38" s="114" t="s">
        <v>69</v>
      </c>
      <c r="B38" s="115" t="s">
        <v>99</v>
      </c>
      <c r="C38" s="116"/>
      <c r="D38" s="114" t="s">
        <v>100</v>
      </c>
      <c r="E38" s="114" t="s">
        <v>132</v>
      </c>
      <c r="F38" s="114" t="s">
        <v>130</v>
      </c>
      <c r="G38" s="115" t="s">
        <v>121</v>
      </c>
      <c r="H38" s="117">
        <v>1</v>
      </c>
      <c r="I38" s="138"/>
      <c r="J38" s="118">
        <f t="shared" si="5"/>
        <v>0</v>
      </c>
    </row>
    <row r="39" spans="1:10" ht="24" x14ac:dyDescent="0.35">
      <c r="A39" s="114" t="s">
        <v>69</v>
      </c>
      <c r="B39" s="115" t="s">
        <v>99</v>
      </c>
      <c r="C39" s="116"/>
      <c r="D39" s="114" t="s">
        <v>100</v>
      </c>
      <c r="E39" s="114" t="s">
        <v>131</v>
      </c>
      <c r="F39" s="114" t="s">
        <v>97</v>
      </c>
      <c r="G39" s="115" t="s">
        <v>121</v>
      </c>
      <c r="H39" s="117">
        <v>1</v>
      </c>
      <c r="I39" s="138"/>
      <c r="J39" s="118">
        <f t="shared" si="5"/>
        <v>0</v>
      </c>
    </row>
    <row r="40" spans="1:10" ht="24" x14ac:dyDescent="0.35">
      <c r="A40" s="114" t="s">
        <v>69</v>
      </c>
      <c r="B40" s="115" t="s">
        <v>99</v>
      </c>
      <c r="C40" s="116"/>
      <c r="D40" s="114" t="s">
        <v>100</v>
      </c>
      <c r="E40" s="114" t="s">
        <v>137</v>
      </c>
      <c r="F40" s="114" t="s">
        <v>103</v>
      </c>
      <c r="G40" s="115" t="s">
        <v>121</v>
      </c>
      <c r="H40" s="117">
        <v>1</v>
      </c>
      <c r="I40" s="138"/>
      <c r="J40" s="118">
        <f t="shared" si="5"/>
        <v>0</v>
      </c>
    </row>
    <row r="41" spans="1:10" ht="24" x14ac:dyDescent="0.35">
      <c r="A41" s="121" t="s">
        <v>70</v>
      </c>
      <c r="B41" s="122" t="s">
        <v>134</v>
      </c>
      <c r="C41" s="123" t="s">
        <v>244</v>
      </c>
      <c r="D41" s="124" t="s">
        <v>3</v>
      </c>
      <c r="E41" s="124" t="s">
        <v>213</v>
      </c>
      <c r="F41" s="124" t="s">
        <v>104</v>
      </c>
      <c r="G41" s="122" t="s">
        <v>5</v>
      </c>
      <c r="H41" s="125">
        <v>1</v>
      </c>
      <c r="I41" s="143"/>
      <c r="J41" s="126">
        <f>SUM(J42:J49)</f>
        <v>0</v>
      </c>
    </row>
    <row r="42" spans="1:10" ht="12" customHeight="1" x14ac:dyDescent="0.35">
      <c r="A42" s="114" t="s">
        <v>71</v>
      </c>
      <c r="B42" s="115" t="s">
        <v>99</v>
      </c>
      <c r="C42" s="116"/>
      <c r="D42" s="114" t="s">
        <v>100</v>
      </c>
      <c r="E42" s="114" t="s">
        <v>145</v>
      </c>
      <c r="F42" s="114" t="s">
        <v>38</v>
      </c>
      <c r="G42" s="115" t="s">
        <v>5</v>
      </c>
      <c r="H42" s="117">
        <v>1</v>
      </c>
      <c r="I42" s="138"/>
      <c r="J42" s="118">
        <f t="shared" ref="J42:J49" si="6">H42*I42</f>
        <v>0</v>
      </c>
    </row>
    <row r="43" spans="1:10" ht="12" customHeight="1" x14ac:dyDescent="0.35">
      <c r="A43" s="114" t="s">
        <v>71</v>
      </c>
      <c r="B43" s="115" t="s">
        <v>99</v>
      </c>
      <c r="C43" s="116"/>
      <c r="D43" s="114" t="s">
        <v>100</v>
      </c>
      <c r="E43" s="114" t="s">
        <v>179</v>
      </c>
      <c r="F43" s="114" t="s">
        <v>38</v>
      </c>
      <c r="G43" s="115" t="s">
        <v>5</v>
      </c>
      <c r="H43" s="117">
        <v>1</v>
      </c>
      <c r="I43" s="138"/>
      <c r="J43" s="118">
        <f t="shared" si="6"/>
        <v>0</v>
      </c>
    </row>
    <row r="44" spans="1:10" ht="12" customHeight="1" x14ac:dyDescent="0.35">
      <c r="A44" s="114" t="s">
        <v>71</v>
      </c>
      <c r="B44" s="115" t="s">
        <v>99</v>
      </c>
      <c r="C44" s="116"/>
      <c r="D44" s="114" t="s">
        <v>100</v>
      </c>
      <c r="E44" s="114" t="s">
        <v>147</v>
      </c>
      <c r="F44" s="114" t="s">
        <v>38</v>
      </c>
      <c r="G44" s="115" t="s">
        <v>5</v>
      </c>
      <c r="H44" s="117">
        <v>1</v>
      </c>
      <c r="I44" s="138"/>
      <c r="J44" s="118">
        <f t="shared" si="6"/>
        <v>0</v>
      </c>
    </row>
    <row r="45" spans="1:10" ht="24" x14ac:dyDescent="0.35">
      <c r="A45" s="114" t="s">
        <v>71</v>
      </c>
      <c r="B45" s="115" t="s">
        <v>99</v>
      </c>
      <c r="C45" s="116"/>
      <c r="D45" s="114" t="s">
        <v>100</v>
      </c>
      <c r="E45" s="114" t="s">
        <v>132</v>
      </c>
      <c r="F45" s="114" t="s">
        <v>130</v>
      </c>
      <c r="G45" s="115" t="s">
        <v>121</v>
      </c>
      <c r="H45" s="117">
        <v>3</v>
      </c>
      <c r="I45" s="138"/>
      <c r="J45" s="118">
        <f t="shared" si="6"/>
        <v>0</v>
      </c>
    </row>
    <row r="46" spans="1:10" ht="24" x14ac:dyDescent="0.35">
      <c r="A46" s="114" t="s">
        <v>71</v>
      </c>
      <c r="B46" s="115" t="s">
        <v>99</v>
      </c>
      <c r="C46" s="116"/>
      <c r="D46" s="114" t="s">
        <v>100</v>
      </c>
      <c r="E46" s="114" t="s">
        <v>131</v>
      </c>
      <c r="F46" s="114" t="s">
        <v>97</v>
      </c>
      <c r="G46" s="115" t="s">
        <v>121</v>
      </c>
      <c r="H46" s="117">
        <v>3</v>
      </c>
      <c r="I46" s="138"/>
      <c r="J46" s="118">
        <f t="shared" si="6"/>
        <v>0</v>
      </c>
    </row>
    <row r="47" spans="1:10" ht="24" x14ac:dyDescent="0.35">
      <c r="A47" s="114" t="s">
        <v>71</v>
      </c>
      <c r="B47" s="115" t="s">
        <v>99</v>
      </c>
      <c r="C47" s="116"/>
      <c r="D47" s="114" t="s">
        <v>100</v>
      </c>
      <c r="E47" s="114" t="s">
        <v>137</v>
      </c>
      <c r="F47" s="114" t="s">
        <v>103</v>
      </c>
      <c r="G47" s="115" t="s">
        <v>121</v>
      </c>
      <c r="H47" s="117">
        <v>3</v>
      </c>
      <c r="I47" s="138"/>
      <c r="J47" s="118">
        <f t="shared" si="6"/>
        <v>0</v>
      </c>
    </row>
    <row r="48" spans="1:10" ht="12" customHeight="1" x14ac:dyDescent="0.35">
      <c r="A48" s="114" t="s">
        <v>71</v>
      </c>
      <c r="B48" s="115" t="s">
        <v>99</v>
      </c>
      <c r="C48" s="116"/>
      <c r="D48" s="114" t="s">
        <v>100</v>
      </c>
      <c r="E48" s="114" t="s">
        <v>231</v>
      </c>
      <c r="F48" s="114" t="s">
        <v>307</v>
      </c>
      <c r="G48" s="115" t="s">
        <v>5</v>
      </c>
      <c r="H48" s="117">
        <v>1</v>
      </c>
      <c r="I48" s="138"/>
      <c r="J48" s="118">
        <f t="shared" si="6"/>
        <v>0</v>
      </c>
    </row>
    <row r="49" spans="1:10" ht="24" x14ac:dyDescent="0.35">
      <c r="A49" s="114" t="s">
        <v>71</v>
      </c>
      <c r="B49" s="115" t="s">
        <v>167</v>
      </c>
      <c r="C49" s="116" t="s">
        <v>193</v>
      </c>
      <c r="D49" s="114" t="s">
        <v>6</v>
      </c>
      <c r="E49" s="114" t="s">
        <v>118</v>
      </c>
      <c r="F49" s="114" t="s">
        <v>307</v>
      </c>
      <c r="G49" s="115" t="s">
        <v>5</v>
      </c>
      <c r="H49" s="117">
        <v>1</v>
      </c>
      <c r="I49" s="138"/>
      <c r="J49" s="118">
        <f t="shared" si="6"/>
        <v>0</v>
      </c>
    </row>
    <row r="50" spans="1:10" ht="24" x14ac:dyDescent="0.35">
      <c r="A50" s="121" t="s">
        <v>72</v>
      </c>
      <c r="B50" s="122" t="s">
        <v>134</v>
      </c>
      <c r="C50" s="123" t="s">
        <v>146</v>
      </c>
      <c r="D50" s="124" t="s">
        <v>3</v>
      </c>
      <c r="E50" s="124" t="s">
        <v>243</v>
      </c>
      <c r="F50" s="124" t="s">
        <v>104</v>
      </c>
      <c r="G50" s="122" t="s">
        <v>5</v>
      </c>
      <c r="H50" s="125">
        <v>1</v>
      </c>
      <c r="I50" s="143"/>
      <c r="J50" s="126">
        <f>SUM(J51:J57)</f>
        <v>0</v>
      </c>
    </row>
    <row r="51" spans="1:10" ht="12" customHeight="1" x14ac:dyDescent="0.35">
      <c r="A51" s="114" t="s">
        <v>73</v>
      </c>
      <c r="B51" s="115" t="s">
        <v>99</v>
      </c>
      <c r="C51" s="116"/>
      <c r="D51" s="114" t="s">
        <v>100</v>
      </c>
      <c r="E51" s="114" t="s">
        <v>224</v>
      </c>
      <c r="F51" s="114" t="s">
        <v>38</v>
      </c>
      <c r="G51" s="115" t="s">
        <v>5</v>
      </c>
      <c r="H51" s="117">
        <v>1</v>
      </c>
      <c r="I51" s="138"/>
      <c r="J51" s="118">
        <f t="shared" ref="J51:J57" si="7">H51*I51</f>
        <v>0</v>
      </c>
    </row>
    <row r="52" spans="1:10" ht="12" customHeight="1" x14ac:dyDescent="0.35">
      <c r="A52" s="114" t="s">
        <v>73</v>
      </c>
      <c r="B52" s="115" t="s">
        <v>99</v>
      </c>
      <c r="C52" s="116"/>
      <c r="D52" s="114" t="s">
        <v>100</v>
      </c>
      <c r="E52" s="114" t="s">
        <v>225</v>
      </c>
      <c r="F52" s="114" t="s">
        <v>38</v>
      </c>
      <c r="G52" s="115" t="s">
        <v>5</v>
      </c>
      <c r="H52" s="117">
        <v>1</v>
      </c>
      <c r="I52" s="138"/>
      <c r="J52" s="118">
        <f t="shared" si="7"/>
        <v>0</v>
      </c>
    </row>
    <row r="53" spans="1:10" ht="12" customHeight="1" x14ac:dyDescent="0.35">
      <c r="A53" s="114" t="s">
        <v>73</v>
      </c>
      <c r="B53" s="115" t="s">
        <v>99</v>
      </c>
      <c r="C53" s="116"/>
      <c r="D53" s="114" t="s">
        <v>100</v>
      </c>
      <c r="E53" s="114" t="s">
        <v>226</v>
      </c>
      <c r="F53" s="114" t="s">
        <v>38</v>
      </c>
      <c r="G53" s="115" t="s">
        <v>5</v>
      </c>
      <c r="H53" s="117">
        <v>1</v>
      </c>
      <c r="I53" s="138"/>
      <c r="J53" s="118">
        <f t="shared" si="7"/>
        <v>0</v>
      </c>
    </row>
    <row r="54" spans="1:10" ht="24" x14ac:dyDescent="0.35">
      <c r="A54" s="114" t="s">
        <v>73</v>
      </c>
      <c r="B54" s="115" t="s">
        <v>99</v>
      </c>
      <c r="C54" s="116"/>
      <c r="D54" s="114" t="s">
        <v>100</v>
      </c>
      <c r="E54" s="114" t="s">
        <v>132</v>
      </c>
      <c r="F54" s="114" t="s">
        <v>130</v>
      </c>
      <c r="G54" s="115" t="s">
        <v>121</v>
      </c>
      <c r="H54" s="117">
        <v>3</v>
      </c>
      <c r="I54" s="138"/>
      <c r="J54" s="118">
        <f t="shared" si="7"/>
        <v>0</v>
      </c>
    </row>
    <row r="55" spans="1:10" ht="24" x14ac:dyDescent="0.35">
      <c r="A55" s="114" t="s">
        <v>73</v>
      </c>
      <c r="B55" s="115" t="s">
        <v>99</v>
      </c>
      <c r="C55" s="116"/>
      <c r="D55" s="114" t="s">
        <v>100</v>
      </c>
      <c r="E55" s="114" t="s">
        <v>131</v>
      </c>
      <c r="F55" s="114" t="s">
        <v>97</v>
      </c>
      <c r="G55" s="115" t="s">
        <v>121</v>
      </c>
      <c r="H55" s="117">
        <v>3</v>
      </c>
      <c r="I55" s="138"/>
      <c r="J55" s="118">
        <f t="shared" si="7"/>
        <v>0</v>
      </c>
    </row>
    <row r="56" spans="1:10" ht="12" customHeight="1" x14ac:dyDescent="0.35">
      <c r="A56" s="114" t="s">
        <v>73</v>
      </c>
      <c r="B56" s="115" t="s">
        <v>99</v>
      </c>
      <c r="C56" s="116"/>
      <c r="D56" s="114" t="s">
        <v>100</v>
      </c>
      <c r="E56" s="114" t="s">
        <v>231</v>
      </c>
      <c r="F56" s="114" t="s">
        <v>307</v>
      </c>
      <c r="G56" s="115" t="s">
        <v>5</v>
      </c>
      <c r="H56" s="117">
        <v>1</v>
      </c>
      <c r="I56" s="138"/>
      <c r="J56" s="118">
        <f t="shared" si="7"/>
        <v>0</v>
      </c>
    </row>
    <row r="57" spans="1:10" ht="24" x14ac:dyDescent="0.35">
      <c r="A57" s="114" t="s">
        <v>73</v>
      </c>
      <c r="B57" s="115" t="s">
        <v>99</v>
      </c>
      <c r="C57" s="116"/>
      <c r="D57" s="114" t="s">
        <v>100</v>
      </c>
      <c r="E57" s="114" t="s">
        <v>137</v>
      </c>
      <c r="F57" s="114" t="s">
        <v>103</v>
      </c>
      <c r="G57" s="115" t="s">
        <v>121</v>
      </c>
      <c r="H57" s="117">
        <v>3</v>
      </c>
      <c r="I57" s="138"/>
      <c r="J57" s="118">
        <f t="shared" si="7"/>
        <v>0</v>
      </c>
    </row>
    <row r="58" spans="1:10" ht="24" x14ac:dyDescent="0.35">
      <c r="A58" s="121" t="s">
        <v>105</v>
      </c>
      <c r="B58" s="122" t="s">
        <v>134</v>
      </c>
      <c r="C58" s="123" t="s">
        <v>148</v>
      </c>
      <c r="D58" s="124" t="s">
        <v>3</v>
      </c>
      <c r="E58" s="124" t="s">
        <v>252</v>
      </c>
      <c r="F58" s="124" t="s">
        <v>107</v>
      </c>
      <c r="G58" s="122" t="s">
        <v>5</v>
      </c>
      <c r="H58" s="125">
        <v>1</v>
      </c>
      <c r="I58" s="143"/>
      <c r="J58" s="126">
        <f>SUM(J59:J63)</f>
        <v>0</v>
      </c>
    </row>
    <row r="59" spans="1:10" ht="12" customHeight="1" x14ac:dyDescent="0.35">
      <c r="A59" s="114" t="s">
        <v>106</v>
      </c>
      <c r="B59" s="115" t="s">
        <v>99</v>
      </c>
      <c r="C59" s="116"/>
      <c r="D59" s="114" t="s">
        <v>100</v>
      </c>
      <c r="E59" s="114" t="s">
        <v>227</v>
      </c>
      <c r="F59" s="114" t="s">
        <v>38</v>
      </c>
      <c r="G59" s="115" t="s">
        <v>5</v>
      </c>
      <c r="H59" s="117">
        <v>1</v>
      </c>
      <c r="I59" s="138"/>
      <c r="J59" s="118">
        <f t="shared" ref="J59:J63" si="8">H59*I59</f>
        <v>0</v>
      </c>
    </row>
    <row r="60" spans="1:10" ht="12" customHeight="1" x14ac:dyDescent="0.35">
      <c r="A60" s="114" t="s">
        <v>106</v>
      </c>
      <c r="B60" s="115" t="s">
        <v>99</v>
      </c>
      <c r="C60" s="116"/>
      <c r="D60" s="114" t="s">
        <v>100</v>
      </c>
      <c r="E60" s="114" t="s">
        <v>151</v>
      </c>
      <c r="F60" s="114" t="s">
        <v>38</v>
      </c>
      <c r="G60" s="115" t="s">
        <v>5</v>
      </c>
      <c r="H60" s="117">
        <v>1</v>
      </c>
      <c r="I60" s="138"/>
      <c r="J60" s="118">
        <f t="shared" si="8"/>
        <v>0</v>
      </c>
    </row>
    <row r="61" spans="1:10" ht="24" x14ac:dyDescent="0.35">
      <c r="A61" s="114" t="s">
        <v>106</v>
      </c>
      <c r="B61" s="115" t="s">
        <v>99</v>
      </c>
      <c r="C61" s="116"/>
      <c r="D61" s="114" t="s">
        <v>100</v>
      </c>
      <c r="E61" s="114" t="s">
        <v>132</v>
      </c>
      <c r="F61" s="114" t="s">
        <v>130</v>
      </c>
      <c r="G61" s="115" t="s">
        <v>121</v>
      </c>
      <c r="H61" s="117">
        <v>2</v>
      </c>
      <c r="I61" s="138"/>
      <c r="J61" s="118">
        <f t="shared" si="8"/>
        <v>0</v>
      </c>
    </row>
    <row r="62" spans="1:10" ht="24" x14ac:dyDescent="0.35">
      <c r="A62" s="114" t="s">
        <v>106</v>
      </c>
      <c r="B62" s="115" t="s">
        <v>99</v>
      </c>
      <c r="C62" s="116"/>
      <c r="D62" s="114" t="s">
        <v>100</v>
      </c>
      <c r="E62" s="114" t="s">
        <v>131</v>
      </c>
      <c r="F62" s="114" t="s">
        <v>97</v>
      </c>
      <c r="G62" s="115" t="s">
        <v>121</v>
      </c>
      <c r="H62" s="117">
        <v>2</v>
      </c>
      <c r="I62" s="138"/>
      <c r="J62" s="118">
        <f t="shared" si="8"/>
        <v>0</v>
      </c>
    </row>
    <row r="63" spans="1:10" ht="24" x14ac:dyDescent="0.35">
      <c r="A63" s="114" t="s">
        <v>106</v>
      </c>
      <c r="B63" s="115" t="s">
        <v>99</v>
      </c>
      <c r="C63" s="116"/>
      <c r="D63" s="114" t="s">
        <v>100</v>
      </c>
      <c r="E63" s="114" t="s">
        <v>137</v>
      </c>
      <c r="F63" s="114" t="s">
        <v>103</v>
      </c>
      <c r="G63" s="115" t="s">
        <v>121</v>
      </c>
      <c r="H63" s="117">
        <v>2</v>
      </c>
      <c r="I63" s="138"/>
      <c r="J63" s="118">
        <f t="shared" si="8"/>
        <v>0</v>
      </c>
    </row>
    <row r="64" spans="1:10" ht="24" x14ac:dyDescent="0.35">
      <c r="A64" s="121" t="s">
        <v>74</v>
      </c>
      <c r="B64" s="122" t="s">
        <v>134</v>
      </c>
      <c r="C64" s="123" t="s">
        <v>149</v>
      </c>
      <c r="D64" s="124" t="s">
        <v>3</v>
      </c>
      <c r="E64" s="124" t="s">
        <v>296</v>
      </c>
      <c r="F64" s="124" t="s">
        <v>109</v>
      </c>
      <c r="G64" s="122" t="s">
        <v>5</v>
      </c>
      <c r="H64" s="125">
        <v>1</v>
      </c>
      <c r="I64" s="143"/>
      <c r="J64" s="126">
        <f>SUM(J65:J72)</f>
        <v>0</v>
      </c>
    </row>
    <row r="65" spans="1:10" ht="12" customHeight="1" x14ac:dyDescent="0.35">
      <c r="A65" s="114" t="s">
        <v>75</v>
      </c>
      <c r="B65" s="115" t="s">
        <v>99</v>
      </c>
      <c r="C65" s="116"/>
      <c r="D65" s="114" t="s">
        <v>100</v>
      </c>
      <c r="E65" s="114" t="s">
        <v>152</v>
      </c>
      <c r="F65" s="114" t="s">
        <v>38</v>
      </c>
      <c r="G65" s="115" t="s">
        <v>5</v>
      </c>
      <c r="H65" s="117">
        <v>1</v>
      </c>
      <c r="I65" s="138"/>
      <c r="J65" s="118">
        <f t="shared" ref="J65:J72" si="9">H65*I65</f>
        <v>0</v>
      </c>
    </row>
    <row r="66" spans="1:10" ht="12" customHeight="1" x14ac:dyDescent="0.35">
      <c r="A66" s="114" t="s">
        <v>75</v>
      </c>
      <c r="B66" s="115" t="s">
        <v>99</v>
      </c>
      <c r="C66" s="116"/>
      <c r="D66" s="114" t="s">
        <v>100</v>
      </c>
      <c r="E66" s="114" t="s">
        <v>153</v>
      </c>
      <c r="F66" s="114" t="s">
        <v>38</v>
      </c>
      <c r="G66" s="115" t="s">
        <v>5</v>
      </c>
      <c r="H66" s="117">
        <v>1</v>
      </c>
      <c r="I66" s="138"/>
      <c r="J66" s="118">
        <f t="shared" si="9"/>
        <v>0</v>
      </c>
    </row>
    <row r="67" spans="1:10" ht="12" customHeight="1" x14ac:dyDescent="0.35">
      <c r="A67" s="114" t="s">
        <v>75</v>
      </c>
      <c r="B67" s="115" t="s">
        <v>99</v>
      </c>
      <c r="C67" s="116"/>
      <c r="D67" s="114" t="s">
        <v>100</v>
      </c>
      <c r="E67" s="114" t="s">
        <v>154</v>
      </c>
      <c r="F67" s="114" t="s">
        <v>38</v>
      </c>
      <c r="G67" s="115" t="s">
        <v>5</v>
      </c>
      <c r="H67" s="117">
        <v>1</v>
      </c>
      <c r="I67" s="138"/>
      <c r="J67" s="118">
        <f t="shared" si="9"/>
        <v>0</v>
      </c>
    </row>
    <row r="68" spans="1:10" ht="12" customHeight="1" x14ac:dyDescent="0.35">
      <c r="A68" s="114" t="s">
        <v>75</v>
      </c>
      <c r="B68" s="115" t="s">
        <v>99</v>
      </c>
      <c r="C68" s="116"/>
      <c r="D68" s="114" t="s">
        <v>100</v>
      </c>
      <c r="E68" s="114" t="s">
        <v>228</v>
      </c>
      <c r="F68" s="114" t="s">
        <v>38</v>
      </c>
      <c r="G68" s="115" t="s">
        <v>5</v>
      </c>
      <c r="H68" s="117">
        <v>1</v>
      </c>
      <c r="I68" s="138"/>
      <c r="J68" s="118">
        <f t="shared" si="9"/>
        <v>0</v>
      </c>
    </row>
    <row r="69" spans="1:10" ht="12" customHeight="1" x14ac:dyDescent="0.35">
      <c r="A69" s="114" t="s">
        <v>75</v>
      </c>
      <c r="B69" s="115" t="s">
        <v>99</v>
      </c>
      <c r="C69" s="116"/>
      <c r="D69" s="114" t="s">
        <v>100</v>
      </c>
      <c r="E69" s="114" t="s">
        <v>155</v>
      </c>
      <c r="F69" s="114" t="s">
        <v>38</v>
      </c>
      <c r="G69" s="115" t="s">
        <v>5</v>
      </c>
      <c r="H69" s="117">
        <v>1</v>
      </c>
      <c r="I69" s="138"/>
      <c r="J69" s="118">
        <f t="shared" si="9"/>
        <v>0</v>
      </c>
    </row>
    <row r="70" spans="1:10" ht="24" x14ac:dyDescent="0.35">
      <c r="A70" s="114" t="s">
        <v>75</v>
      </c>
      <c r="B70" s="115" t="s">
        <v>99</v>
      </c>
      <c r="C70" s="116"/>
      <c r="D70" s="114" t="s">
        <v>100</v>
      </c>
      <c r="E70" s="114" t="s">
        <v>132</v>
      </c>
      <c r="F70" s="114" t="s">
        <v>130</v>
      </c>
      <c r="G70" s="115" t="s">
        <v>121</v>
      </c>
      <c r="H70" s="117">
        <v>5</v>
      </c>
      <c r="I70" s="138"/>
      <c r="J70" s="118">
        <f t="shared" si="9"/>
        <v>0</v>
      </c>
    </row>
    <row r="71" spans="1:10" ht="24" x14ac:dyDescent="0.35">
      <c r="A71" s="114" t="s">
        <v>75</v>
      </c>
      <c r="B71" s="115" t="s">
        <v>99</v>
      </c>
      <c r="C71" s="116"/>
      <c r="D71" s="114" t="s">
        <v>100</v>
      </c>
      <c r="E71" s="114" t="s">
        <v>131</v>
      </c>
      <c r="F71" s="114" t="s">
        <v>97</v>
      </c>
      <c r="G71" s="115" t="s">
        <v>121</v>
      </c>
      <c r="H71" s="117">
        <v>5</v>
      </c>
      <c r="I71" s="138"/>
      <c r="J71" s="118">
        <f t="shared" si="9"/>
        <v>0</v>
      </c>
    </row>
    <row r="72" spans="1:10" ht="24" x14ac:dyDescent="0.35">
      <c r="A72" s="114" t="s">
        <v>75</v>
      </c>
      <c r="B72" s="115" t="s">
        <v>99</v>
      </c>
      <c r="C72" s="116"/>
      <c r="D72" s="114" t="s">
        <v>100</v>
      </c>
      <c r="E72" s="114" t="s">
        <v>137</v>
      </c>
      <c r="F72" s="114" t="s">
        <v>103</v>
      </c>
      <c r="G72" s="115" t="s">
        <v>121</v>
      </c>
      <c r="H72" s="117">
        <v>5</v>
      </c>
      <c r="I72" s="138"/>
      <c r="J72" s="118">
        <f t="shared" si="9"/>
        <v>0</v>
      </c>
    </row>
    <row r="73" spans="1:10" ht="24" x14ac:dyDescent="0.35">
      <c r="A73" s="121" t="s">
        <v>185</v>
      </c>
      <c r="B73" s="122" t="s">
        <v>134</v>
      </c>
      <c r="C73" s="123" t="s">
        <v>150</v>
      </c>
      <c r="D73" s="124" t="s">
        <v>3</v>
      </c>
      <c r="E73" s="124" t="s">
        <v>297</v>
      </c>
      <c r="F73" s="124" t="s">
        <v>109</v>
      </c>
      <c r="G73" s="122" t="s">
        <v>5</v>
      </c>
      <c r="H73" s="125">
        <v>1</v>
      </c>
      <c r="I73" s="143"/>
      <c r="J73" s="126">
        <f>SUM(J74:J79)</f>
        <v>0</v>
      </c>
    </row>
    <row r="74" spans="1:10" ht="12" customHeight="1" x14ac:dyDescent="0.35">
      <c r="A74" s="114" t="s">
        <v>76</v>
      </c>
      <c r="B74" s="115" t="s">
        <v>99</v>
      </c>
      <c r="C74" s="116"/>
      <c r="D74" s="114" t="s">
        <v>100</v>
      </c>
      <c r="E74" s="114" t="s">
        <v>158</v>
      </c>
      <c r="F74" s="114" t="s">
        <v>38</v>
      </c>
      <c r="G74" s="115" t="s">
        <v>5</v>
      </c>
      <c r="H74" s="117">
        <v>1</v>
      </c>
      <c r="I74" s="138"/>
      <c r="J74" s="118">
        <f t="shared" ref="J74:J79" si="10">H74*I74</f>
        <v>0</v>
      </c>
    </row>
    <row r="75" spans="1:10" ht="12" customHeight="1" x14ac:dyDescent="0.35">
      <c r="A75" s="114" t="s">
        <v>76</v>
      </c>
      <c r="B75" s="115" t="s">
        <v>99</v>
      </c>
      <c r="C75" s="116"/>
      <c r="D75" s="114" t="s">
        <v>100</v>
      </c>
      <c r="E75" s="114" t="s">
        <v>159</v>
      </c>
      <c r="F75" s="114" t="s">
        <v>38</v>
      </c>
      <c r="G75" s="115" t="s">
        <v>5</v>
      </c>
      <c r="H75" s="117">
        <v>1</v>
      </c>
      <c r="I75" s="138"/>
      <c r="J75" s="118">
        <f t="shared" si="10"/>
        <v>0</v>
      </c>
    </row>
    <row r="76" spans="1:10" ht="12" customHeight="1" x14ac:dyDescent="0.35">
      <c r="A76" s="114" t="s">
        <v>76</v>
      </c>
      <c r="B76" s="115" t="s">
        <v>99</v>
      </c>
      <c r="C76" s="116"/>
      <c r="D76" s="114" t="s">
        <v>100</v>
      </c>
      <c r="E76" s="114" t="s">
        <v>155</v>
      </c>
      <c r="F76" s="114" t="s">
        <v>38</v>
      </c>
      <c r="G76" s="115" t="s">
        <v>5</v>
      </c>
      <c r="H76" s="117">
        <v>1</v>
      </c>
      <c r="I76" s="138"/>
      <c r="J76" s="118">
        <f t="shared" si="10"/>
        <v>0</v>
      </c>
    </row>
    <row r="77" spans="1:10" ht="24" x14ac:dyDescent="0.35">
      <c r="A77" s="114" t="s">
        <v>76</v>
      </c>
      <c r="B77" s="115" t="s">
        <v>99</v>
      </c>
      <c r="C77" s="116"/>
      <c r="D77" s="114" t="s">
        <v>100</v>
      </c>
      <c r="E77" s="114" t="s">
        <v>132</v>
      </c>
      <c r="F77" s="114" t="s">
        <v>130</v>
      </c>
      <c r="G77" s="115" t="s">
        <v>121</v>
      </c>
      <c r="H77" s="117">
        <v>3</v>
      </c>
      <c r="I77" s="138"/>
      <c r="J77" s="118">
        <f t="shared" si="10"/>
        <v>0</v>
      </c>
    </row>
    <row r="78" spans="1:10" ht="24" x14ac:dyDescent="0.35">
      <c r="A78" s="114" t="s">
        <v>76</v>
      </c>
      <c r="B78" s="115" t="s">
        <v>99</v>
      </c>
      <c r="C78" s="116"/>
      <c r="D78" s="114" t="s">
        <v>100</v>
      </c>
      <c r="E78" s="114" t="s">
        <v>131</v>
      </c>
      <c r="F78" s="114" t="s">
        <v>97</v>
      </c>
      <c r="G78" s="115" t="s">
        <v>121</v>
      </c>
      <c r="H78" s="117">
        <v>3</v>
      </c>
      <c r="I78" s="138"/>
      <c r="J78" s="118">
        <f t="shared" si="10"/>
        <v>0</v>
      </c>
    </row>
    <row r="79" spans="1:10" ht="24" x14ac:dyDescent="0.35">
      <c r="A79" s="114" t="s">
        <v>76</v>
      </c>
      <c r="B79" s="115" t="s">
        <v>99</v>
      </c>
      <c r="C79" s="116"/>
      <c r="D79" s="114" t="s">
        <v>100</v>
      </c>
      <c r="E79" s="114" t="s">
        <v>137</v>
      </c>
      <c r="F79" s="114" t="s">
        <v>103</v>
      </c>
      <c r="G79" s="115" t="s">
        <v>121</v>
      </c>
      <c r="H79" s="117">
        <v>3</v>
      </c>
      <c r="I79" s="138"/>
      <c r="J79" s="118">
        <f t="shared" si="10"/>
        <v>0</v>
      </c>
    </row>
    <row r="80" spans="1:10" ht="24" x14ac:dyDescent="0.35">
      <c r="A80" s="121" t="s">
        <v>81</v>
      </c>
      <c r="B80" s="122" t="s">
        <v>134</v>
      </c>
      <c r="C80" s="123" t="s">
        <v>156</v>
      </c>
      <c r="D80" s="124" t="s">
        <v>3</v>
      </c>
      <c r="E80" s="124" t="s">
        <v>298</v>
      </c>
      <c r="F80" s="124" t="s">
        <v>110</v>
      </c>
      <c r="G80" s="122" t="s">
        <v>5</v>
      </c>
      <c r="H80" s="125">
        <v>1</v>
      </c>
      <c r="I80" s="143"/>
      <c r="J80" s="126">
        <f>SUM(J81:J84)</f>
        <v>0</v>
      </c>
    </row>
    <row r="81" spans="1:10" ht="12" customHeight="1" x14ac:dyDescent="0.35">
      <c r="A81" s="114" t="s">
        <v>82</v>
      </c>
      <c r="B81" s="115" t="s">
        <v>99</v>
      </c>
      <c r="C81" s="116"/>
      <c r="D81" s="114" t="s">
        <v>100</v>
      </c>
      <c r="E81" s="114" t="s">
        <v>152</v>
      </c>
      <c r="F81" s="114" t="s">
        <v>38</v>
      </c>
      <c r="G81" s="115" t="s">
        <v>5</v>
      </c>
      <c r="H81" s="117">
        <v>1</v>
      </c>
      <c r="I81" s="138"/>
      <c r="J81" s="118">
        <f t="shared" ref="J81:J84" si="11">H81*I81</f>
        <v>0</v>
      </c>
    </row>
    <row r="82" spans="1:10" ht="24" x14ac:dyDescent="0.35">
      <c r="A82" s="114" t="s">
        <v>82</v>
      </c>
      <c r="B82" s="115" t="s">
        <v>99</v>
      </c>
      <c r="C82" s="116"/>
      <c r="D82" s="114" t="s">
        <v>100</v>
      </c>
      <c r="E82" s="114" t="s">
        <v>132</v>
      </c>
      <c r="F82" s="114" t="s">
        <v>130</v>
      </c>
      <c r="G82" s="115" t="s">
        <v>121</v>
      </c>
      <c r="H82" s="117">
        <v>1</v>
      </c>
      <c r="I82" s="138"/>
      <c r="J82" s="118">
        <f t="shared" si="11"/>
        <v>0</v>
      </c>
    </row>
    <row r="83" spans="1:10" ht="24" x14ac:dyDescent="0.35">
      <c r="A83" s="114" t="s">
        <v>82</v>
      </c>
      <c r="B83" s="115" t="s">
        <v>99</v>
      </c>
      <c r="C83" s="116"/>
      <c r="D83" s="114" t="s">
        <v>100</v>
      </c>
      <c r="E83" s="114" t="s">
        <v>131</v>
      </c>
      <c r="F83" s="114" t="s">
        <v>97</v>
      </c>
      <c r="G83" s="115" t="s">
        <v>121</v>
      </c>
      <c r="H83" s="117">
        <v>1</v>
      </c>
      <c r="I83" s="138"/>
      <c r="J83" s="118">
        <f t="shared" si="11"/>
        <v>0</v>
      </c>
    </row>
    <row r="84" spans="1:10" ht="24" x14ac:dyDescent="0.35">
      <c r="A84" s="114" t="s">
        <v>82</v>
      </c>
      <c r="B84" s="115" t="s">
        <v>99</v>
      </c>
      <c r="C84" s="116"/>
      <c r="D84" s="114" t="s">
        <v>100</v>
      </c>
      <c r="E84" s="114" t="s">
        <v>137</v>
      </c>
      <c r="F84" s="114" t="s">
        <v>103</v>
      </c>
      <c r="G84" s="115" t="s">
        <v>121</v>
      </c>
      <c r="H84" s="117">
        <v>1</v>
      </c>
      <c r="I84" s="138"/>
      <c r="J84" s="118">
        <f t="shared" si="11"/>
        <v>0</v>
      </c>
    </row>
    <row r="85" spans="1:10" ht="24" x14ac:dyDescent="0.35">
      <c r="A85" s="121" t="s">
        <v>186</v>
      </c>
      <c r="B85" s="122" t="s">
        <v>134</v>
      </c>
      <c r="C85" s="123" t="s">
        <v>157</v>
      </c>
      <c r="D85" s="124" t="s">
        <v>3</v>
      </c>
      <c r="E85" s="124" t="s">
        <v>299</v>
      </c>
      <c r="F85" s="124" t="s">
        <v>111</v>
      </c>
      <c r="G85" s="122" t="s">
        <v>5</v>
      </c>
      <c r="H85" s="125">
        <v>1</v>
      </c>
      <c r="I85" s="143"/>
      <c r="J85" s="126">
        <f>SUM(J86:J89)</f>
        <v>0</v>
      </c>
    </row>
    <row r="86" spans="1:10" ht="12" customHeight="1" x14ac:dyDescent="0.35">
      <c r="A86" s="114" t="s">
        <v>83</v>
      </c>
      <c r="B86" s="115" t="s">
        <v>99</v>
      </c>
      <c r="C86" s="116"/>
      <c r="D86" s="114" t="s">
        <v>100</v>
      </c>
      <c r="E86" s="114" t="s">
        <v>152</v>
      </c>
      <c r="F86" s="114" t="s">
        <v>38</v>
      </c>
      <c r="G86" s="115" t="s">
        <v>5</v>
      </c>
      <c r="H86" s="117">
        <v>1</v>
      </c>
      <c r="I86" s="138"/>
      <c r="J86" s="118">
        <f t="shared" ref="J86:J89" si="12">H86*I86</f>
        <v>0</v>
      </c>
    </row>
    <row r="87" spans="1:10" ht="24" x14ac:dyDescent="0.35">
      <c r="A87" s="114" t="s">
        <v>83</v>
      </c>
      <c r="B87" s="115" t="s">
        <v>99</v>
      </c>
      <c r="C87" s="116"/>
      <c r="D87" s="114" t="s">
        <v>100</v>
      </c>
      <c r="E87" s="114" t="s">
        <v>132</v>
      </c>
      <c r="F87" s="114" t="s">
        <v>130</v>
      </c>
      <c r="G87" s="115" t="s">
        <v>121</v>
      </c>
      <c r="H87" s="117">
        <v>1</v>
      </c>
      <c r="I87" s="138"/>
      <c r="J87" s="118">
        <f t="shared" si="12"/>
        <v>0</v>
      </c>
    </row>
    <row r="88" spans="1:10" ht="24" x14ac:dyDescent="0.35">
      <c r="A88" s="114" t="s">
        <v>83</v>
      </c>
      <c r="B88" s="115" t="s">
        <v>99</v>
      </c>
      <c r="C88" s="116"/>
      <c r="D88" s="114" t="s">
        <v>100</v>
      </c>
      <c r="E88" s="114" t="s">
        <v>131</v>
      </c>
      <c r="F88" s="114" t="s">
        <v>97</v>
      </c>
      <c r="G88" s="115" t="s">
        <v>121</v>
      </c>
      <c r="H88" s="117">
        <v>1</v>
      </c>
      <c r="I88" s="138"/>
      <c r="J88" s="118">
        <f t="shared" si="12"/>
        <v>0</v>
      </c>
    </row>
    <row r="89" spans="1:10" ht="24" x14ac:dyDescent="0.35">
      <c r="A89" s="114" t="s">
        <v>83</v>
      </c>
      <c r="B89" s="115" t="s">
        <v>99</v>
      </c>
      <c r="C89" s="116"/>
      <c r="D89" s="114" t="s">
        <v>100</v>
      </c>
      <c r="E89" s="114" t="s">
        <v>137</v>
      </c>
      <c r="F89" s="114" t="s">
        <v>103</v>
      </c>
      <c r="G89" s="115" t="s">
        <v>121</v>
      </c>
      <c r="H89" s="117">
        <v>1</v>
      </c>
      <c r="I89" s="138"/>
      <c r="J89" s="118">
        <f t="shared" si="12"/>
        <v>0</v>
      </c>
    </row>
    <row r="90" spans="1:10" ht="24" x14ac:dyDescent="0.35">
      <c r="A90" s="121" t="s">
        <v>187</v>
      </c>
      <c r="B90" s="122" t="s">
        <v>134</v>
      </c>
      <c r="C90" s="123" t="s">
        <v>160</v>
      </c>
      <c r="D90" s="124" t="s">
        <v>3</v>
      </c>
      <c r="E90" s="124" t="s">
        <v>300</v>
      </c>
      <c r="F90" s="124" t="s">
        <v>114</v>
      </c>
      <c r="G90" s="122" t="s">
        <v>5</v>
      </c>
      <c r="H90" s="125">
        <v>1</v>
      </c>
      <c r="I90" s="143"/>
      <c r="J90" s="126">
        <f>SUM(J91:J96)</f>
        <v>0</v>
      </c>
    </row>
    <row r="91" spans="1:10" ht="12" customHeight="1" x14ac:dyDescent="0.35">
      <c r="A91" s="114" t="s">
        <v>84</v>
      </c>
      <c r="B91" s="115" t="s">
        <v>99</v>
      </c>
      <c r="C91" s="116"/>
      <c r="D91" s="114" t="s">
        <v>100</v>
      </c>
      <c r="E91" s="114" t="s">
        <v>152</v>
      </c>
      <c r="F91" s="114" t="s">
        <v>38</v>
      </c>
      <c r="G91" s="115" t="s">
        <v>5</v>
      </c>
      <c r="H91" s="117">
        <v>1</v>
      </c>
      <c r="I91" s="138"/>
      <c r="J91" s="118">
        <f t="shared" ref="J91:J96" si="13">H91*I91</f>
        <v>0</v>
      </c>
    </row>
    <row r="92" spans="1:10" ht="12" customHeight="1" x14ac:dyDescent="0.35">
      <c r="A92" s="114" t="s">
        <v>84</v>
      </c>
      <c r="B92" s="115" t="s">
        <v>99</v>
      </c>
      <c r="C92" s="116"/>
      <c r="D92" s="114" t="s">
        <v>100</v>
      </c>
      <c r="E92" s="114" t="s">
        <v>228</v>
      </c>
      <c r="F92" s="114" t="s">
        <v>38</v>
      </c>
      <c r="G92" s="115" t="s">
        <v>5</v>
      </c>
      <c r="H92" s="117">
        <v>1</v>
      </c>
      <c r="I92" s="138"/>
      <c r="J92" s="118">
        <f t="shared" si="13"/>
        <v>0</v>
      </c>
    </row>
    <row r="93" spans="1:10" ht="12" customHeight="1" x14ac:dyDescent="0.35">
      <c r="A93" s="114" t="s">
        <v>84</v>
      </c>
      <c r="B93" s="115" t="s">
        <v>99</v>
      </c>
      <c r="C93" s="116"/>
      <c r="D93" s="114" t="s">
        <v>100</v>
      </c>
      <c r="E93" s="114" t="s">
        <v>153</v>
      </c>
      <c r="F93" s="114" t="s">
        <v>38</v>
      </c>
      <c r="G93" s="115" t="s">
        <v>5</v>
      </c>
      <c r="H93" s="117">
        <v>1</v>
      </c>
      <c r="I93" s="138"/>
      <c r="J93" s="118">
        <f t="shared" si="13"/>
        <v>0</v>
      </c>
    </row>
    <row r="94" spans="1:10" ht="24" x14ac:dyDescent="0.35">
      <c r="A94" s="114" t="s">
        <v>84</v>
      </c>
      <c r="B94" s="115" t="s">
        <v>99</v>
      </c>
      <c r="C94" s="116"/>
      <c r="D94" s="114" t="s">
        <v>100</v>
      </c>
      <c r="E94" s="114" t="s">
        <v>132</v>
      </c>
      <c r="F94" s="114" t="s">
        <v>130</v>
      </c>
      <c r="G94" s="115" t="s">
        <v>121</v>
      </c>
      <c r="H94" s="117">
        <v>3</v>
      </c>
      <c r="I94" s="138"/>
      <c r="J94" s="118">
        <f t="shared" si="13"/>
        <v>0</v>
      </c>
    </row>
    <row r="95" spans="1:10" ht="24" x14ac:dyDescent="0.35">
      <c r="A95" s="114" t="s">
        <v>84</v>
      </c>
      <c r="B95" s="115" t="s">
        <v>99</v>
      </c>
      <c r="C95" s="116"/>
      <c r="D95" s="114" t="s">
        <v>100</v>
      </c>
      <c r="E95" s="114" t="s">
        <v>131</v>
      </c>
      <c r="F95" s="114" t="s">
        <v>97</v>
      </c>
      <c r="G95" s="115" t="s">
        <v>121</v>
      </c>
      <c r="H95" s="117">
        <v>3</v>
      </c>
      <c r="I95" s="138"/>
      <c r="J95" s="118">
        <f t="shared" si="13"/>
        <v>0</v>
      </c>
    </row>
    <row r="96" spans="1:10" ht="24" x14ac:dyDescent="0.35">
      <c r="A96" s="114" t="s">
        <v>84</v>
      </c>
      <c r="B96" s="115" t="s">
        <v>99</v>
      </c>
      <c r="C96" s="116"/>
      <c r="D96" s="114" t="s">
        <v>100</v>
      </c>
      <c r="E96" s="114" t="s">
        <v>137</v>
      </c>
      <c r="F96" s="114" t="s">
        <v>103</v>
      </c>
      <c r="G96" s="115" t="s">
        <v>121</v>
      </c>
      <c r="H96" s="117">
        <v>3</v>
      </c>
      <c r="I96" s="138"/>
      <c r="J96" s="118">
        <f t="shared" si="13"/>
        <v>0</v>
      </c>
    </row>
    <row r="97" spans="1:10" ht="24" x14ac:dyDescent="0.35">
      <c r="A97" s="121" t="s">
        <v>188</v>
      </c>
      <c r="B97" s="122" t="s">
        <v>134</v>
      </c>
      <c r="C97" s="123" t="s">
        <v>162</v>
      </c>
      <c r="D97" s="124" t="s">
        <v>3</v>
      </c>
      <c r="E97" s="124" t="s">
        <v>301</v>
      </c>
      <c r="F97" s="124" t="s">
        <v>115</v>
      </c>
      <c r="G97" s="122" t="s">
        <v>5</v>
      </c>
      <c r="H97" s="125">
        <v>1</v>
      </c>
      <c r="I97" s="143"/>
      <c r="J97" s="126">
        <f>SUM(J98:J102)</f>
        <v>0</v>
      </c>
    </row>
    <row r="98" spans="1:10" ht="12" customHeight="1" x14ac:dyDescent="0.35">
      <c r="A98" s="114" t="s">
        <v>85</v>
      </c>
      <c r="B98" s="115" t="s">
        <v>99</v>
      </c>
      <c r="C98" s="116"/>
      <c r="D98" s="114" t="s">
        <v>100</v>
      </c>
      <c r="E98" s="114" t="s">
        <v>152</v>
      </c>
      <c r="F98" s="114" t="s">
        <v>38</v>
      </c>
      <c r="G98" s="115" t="s">
        <v>5</v>
      </c>
      <c r="H98" s="117">
        <v>1</v>
      </c>
      <c r="I98" s="138"/>
      <c r="J98" s="118">
        <f t="shared" ref="J98:J102" si="14">H98*I98</f>
        <v>0</v>
      </c>
    </row>
    <row r="99" spans="1:10" ht="12" customHeight="1" x14ac:dyDescent="0.35">
      <c r="A99" s="114" t="s">
        <v>85</v>
      </c>
      <c r="B99" s="115" t="s">
        <v>99</v>
      </c>
      <c r="C99" s="116"/>
      <c r="D99" s="114" t="s">
        <v>100</v>
      </c>
      <c r="E99" s="114" t="s">
        <v>161</v>
      </c>
      <c r="F99" s="114" t="s">
        <v>38</v>
      </c>
      <c r="G99" s="115" t="s">
        <v>5</v>
      </c>
      <c r="H99" s="117">
        <v>1</v>
      </c>
      <c r="I99" s="138"/>
      <c r="J99" s="118">
        <f t="shared" si="14"/>
        <v>0</v>
      </c>
    </row>
    <row r="100" spans="1:10" ht="24" x14ac:dyDescent="0.35">
      <c r="A100" s="114" t="s">
        <v>85</v>
      </c>
      <c r="B100" s="115" t="s">
        <v>99</v>
      </c>
      <c r="C100" s="116"/>
      <c r="D100" s="114" t="s">
        <v>100</v>
      </c>
      <c r="E100" s="114" t="s">
        <v>132</v>
      </c>
      <c r="F100" s="114" t="s">
        <v>130</v>
      </c>
      <c r="G100" s="115" t="s">
        <v>121</v>
      </c>
      <c r="H100" s="117">
        <v>2</v>
      </c>
      <c r="I100" s="138"/>
      <c r="J100" s="118">
        <f t="shared" si="14"/>
        <v>0</v>
      </c>
    </row>
    <row r="101" spans="1:10" ht="24" x14ac:dyDescent="0.35">
      <c r="A101" s="114" t="s">
        <v>85</v>
      </c>
      <c r="B101" s="115" t="s">
        <v>99</v>
      </c>
      <c r="C101" s="116"/>
      <c r="D101" s="114" t="s">
        <v>100</v>
      </c>
      <c r="E101" s="114" t="s">
        <v>131</v>
      </c>
      <c r="F101" s="114" t="s">
        <v>97</v>
      </c>
      <c r="G101" s="115" t="s">
        <v>121</v>
      </c>
      <c r="H101" s="117">
        <v>2</v>
      </c>
      <c r="I101" s="138"/>
      <c r="J101" s="118">
        <f t="shared" si="14"/>
        <v>0</v>
      </c>
    </row>
    <row r="102" spans="1:10" ht="24" x14ac:dyDescent="0.35">
      <c r="A102" s="114" t="s">
        <v>85</v>
      </c>
      <c r="B102" s="115" t="s">
        <v>99</v>
      </c>
      <c r="C102" s="116"/>
      <c r="D102" s="114" t="s">
        <v>100</v>
      </c>
      <c r="E102" s="114" t="s">
        <v>137</v>
      </c>
      <c r="F102" s="114" t="s">
        <v>103</v>
      </c>
      <c r="G102" s="115" t="s">
        <v>121</v>
      </c>
      <c r="H102" s="117">
        <v>2</v>
      </c>
      <c r="I102" s="138"/>
      <c r="J102" s="118">
        <f t="shared" si="14"/>
        <v>0</v>
      </c>
    </row>
    <row r="103" spans="1:10" ht="24" x14ac:dyDescent="0.35">
      <c r="A103" s="121" t="s">
        <v>189</v>
      </c>
      <c r="B103" s="122" t="s">
        <v>134</v>
      </c>
      <c r="C103" s="123" t="s">
        <v>163</v>
      </c>
      <c r="D103" s="124" t="s">
        <v>3</v>
      </c>
      <c r="E103" s="124" t="s">
        <v>302</v>
      </c>
      <c r="F103" s="124" t="s">
        <v>116</v>
      </c>
      <c r="G103" s="122" t="s">
        <v>5</v>
      </c>
      <c r="H103" s="125">
        <v>1</v>
      </c>
      <c r="I103" s="143"/>
      <c r="J103" s="126">
        <f>SUM(J104:J107)</f>
        <v>0</v>
      </c>
    </row>
    <row r="104" spans="1:10" ht="12" customHeight="1" x14ac:dyDescent="0.35">
      <c r="A104" s="114" t="s">
        <v>190</v>
      </c>
      <c r="B104" s="115" t="s">
        <v>99</v>
      </c>
      <c r="C104" s="116"/>
      <c r="D104" s="114" t="s">
        <v>100</v>
      </c>
      <c r="E104" s="114" t="s">
        <v>152</v>
      </c>
      <c r="F104" s="114" t="s">
        <v>38</v>
      </c>
      <c r="G104" s="115" t="s">
        <v>5</v>
      </c>
      <c r="H104" s="117">
        <v>1</v>
      </c>
      <c r="I104" s="138"/>
      <c r="J104" s="118">
        <f t="shared" ref="J104:J107" si="15">H104*I104</f>
        <v>0</v>
      </c>
    </row>
    <row r="105" spans="1:10" ht="24" x14ac:dyDescent="0.35">
      <c r="A105" s="114" t="s">
        <v>190</v>
      </c>
      <c r="B105" s="115" t="s">
        <v>99</v>
      </c>
      <c r="C105" s="116"/>
      <c r="D105" s="114" t="s">
        <v>100</v>
      </c>
      <c r="E105" s="114" t="s">
        <v>132</v>
      </c>
      <c r="F105" s="114" t="s">
        <v>130</v>
      </c>
      <c r="G105" s="115" t="s">
        <v>121</v>
      </c>
      <c r="H105" s="117">
        <v>1</v>
      </c>
      <c r="I105" s="138"/>
      <c r="J105" s="118">
        <f t="shared" si="15"/>
        <v>0</v>
      </c>
    </row>
    <row r="106" spans="1:10" ht="24" x14ac:dyDescent="0.35">
      <c r="A106" s="114" t="s">
        <v>190</v>
      </c>
      <c r="B106" s="115" t="s">
        <v>99</v>
      </c>
      <c r="C106" s="116"/>
      <c r="D106" s="114" t="s">
        <v>100</v>
      </c>
      <c r="E106" s="114" t="s">
        <v>131</v>
      </c>
      <c r="F106" s="114" t="s">
        <v>97</v>
      </c>
      <c r="G106" s="115" t="s">
        <v>121</v>
      </c>
      <c r="H106" s="117">
        <v>1</v>
      </c>
      <c r="I106" s="138"/>
      <c r="J106" s="118">
        <f t="shared" si="15"/>
        <v>0</v>
      </c>
    </row>
    <row r="107" spans="1:10" ht="24" x14ac:dyDescent="0.35">
      <c r="A107" s="114" t="s">
        <v>190</v>
      </c>
      <c r="B107" s="115" t="s">
        <v>99</v>
      </c>
      <c r="C107" s="116"/>
      <c r="D107" s="114" t="s">
        <v>100</v>
      </c>
      <c r="E107" s="114" t="s">
        <v>137</v>
      </c>
      <c r="F107" s="114" t="s">
        <v>103</v>
      </c>
      <c r="G107" s="115" t="s">
        <v>121</v>
      </c>
      <c r="H107" s="117">
        <v>1</v>
      </c>
      <c r="I107" s="138"/>
      <c r="J107" s="118">
        <f t="shared" si="15"/>
        <v>0</v>
      </c>
    </row>
    <row r="108" spans="1:10" ht="24" x14ac:dyDescent="0.35">
      <c r="A108" s="121" t="s">
        <v>229</v>
      </c>
      <c r="B108" s="122" t="s">
        <v>134</v>
      </c>
      <c r="C108" s="123" t="s">
        <v>164</v>
      </c>
      <c r="D108" s="124" t="s">
        <v>3</v>
      </c>
      <c r="E108" s="124" t="s">
        <v>303</v>
      </c>
      <c r="F108" s="124" t="s">
        <v>116</v>
      </c>
      <c r="G108" s="122" t="s">
        <v>5</v>
      </c>
      <c r="H108" s="125">
        <v>1</v>
      </c>
      <c r="I108" s="143"/>
      <c r="J108" s="126">
        <f>SUM(J109:J112)</f>
        <v>0</v>
      </c>
    </row>
    <row r="109" spans="1:10" ht="12" customHeight="1" x14ac:dyDescent="0.35">
      <c r="A109" s="114" t="s">
        <v>230</v>
      </c>
      <c r="B109" s="115" t="s">
        <v>99</v>
      </c>
      <c r="C109" s="116"/>
      <c r="D109" s="114" t="s">
        <v>100</v>
      </c>
      <c r="E109" s="114" t="s">
        <v>152</v>
      </c>
      <c r="F109" s="114" t="s">
        <v>38</v>
      </c>
      <c r="G109" s="115" t="s">
        <v>5</v>
      </c>
      <c r="H109" s="117">
        <v>1</v>
      </c>
      <c r="I109" s="138"/>
      <c r="J109" s="118">
        <f t="shared" ref="J109:J112" si="16">H109*I109</f>
        <v>0</v>
      </c>
    </row>
    <row r="110" spans="1:10" ht="24" x14ac:dyDescent="0.35">
      <c r="A110" s="114" t="s">
        <v>230</v>
      </c>
      <c r="B110" s="115" t="s">
        <v>99</v>
      </c>
      <c r="C110" s="116"/>
      <c r="D110" s="114" t="s">
        <v>100</v>
      </c>
      <c r="E110" s="114" t="s">
        <v>132</v>
      </c>
      <c r="F110" s="114" t="s">
        <v>130</v>
      </c>
      <c r="G110" s="115" t="s">
        <v>121</v>
      </c>
      <c r="H110" s="117">
        <v>1</v>
      </c>
      <c r="I110" s="138"/>
      <c r="J110" s="118">
        <f t="shared" si="16"/>
        <v>0</v>
      </c>
    </row>
    <row r="111" spans="1:10" ht="24" x14ac:dyDescent="0.35">
      <c r="A111" s="114" t="s">
        <v>230</v>
      </c>
      <c r="B111" s="115" t="s">
        <v>99</v>
      </c>
      <c r="C111" s="116"/>
      <c r="D111" s="114" t="s">
        <v>100</v>
      </c>
      <c r="E111" s="114" t="s">
        <v>131</v>
      </c>
      <c r="F111" s="114" t="s">
        <v>97</v>
      </c>
      <c r="G111" s="115" t="s">
        <v>121</v>
      </c>
      <c r="H111" s="117">
        <v>1</v>
      </c>
      <c r="I111" s="138"/>
      <c r="J111" s="118">
        <f t="shared" si="16"/>
        <v>0</v>
      </c>
    </row>
    <row r="112" spans="1:10" ht="24" x14ac:dyDescent="0.35">
      <c r="A112" s="114" t="s">
        <v>230</v>
      </c>
      <c r="B112" s="115" t="s">
        <v>99</v>
      </c>
      <c r="C112" s="116"/>
      <c r="D112" s="114" t="s">
        <v>100</v>
      </c>
      <c r="E112" s="114" t="s">
        <v>137</v>
      </c>
      <c r="F112" s="114" t="s">
        <v>103</v>
      </c>
      <c r="G112" s="115" t="s">
        <v>121</v>
      </c>
      <c r="H112" s="117">
        <v>1</v>
      </c>
      <c r="I112" s="138"/>
      <c r="J112" s="118">
        <f t="shared" si="16"/>
        <v>0</v>
      </c>
    </row>
    <row r="113" spans="1:10" x14ac:dyDescent="0.35">
      <c r="A113" s="121" t="s">
        <v>77</v>
      </c>
      <c r="B113" s="122" t="s">
        <v>134</v>
      </c>
      <c r="C113" s="123" t="s">
        <v>165</v>
      </c>
      <c r="D113" s="124" t="s">
        <v>3</v>
      </c>
      <c r="E113" s="124" t="s">
        <v>214</v>
      </c>
      <c r="F113" s="124" t="s">
        <v>181</v>
      </c>
      <c r="G113" s="122" t="s">
        <v>5</v>
      </c>
      <c r="H113" s="125">
        <v>1</v>
      </c>
      <c r="I113" s="143"/>
      <c r="J113" s="126">
        <f>SUM(J114:J117)</f>
        <v>0</v>
      </c>
    </row>
    <row r="114" spans="1:10" ht="12" customHeight="1" x14ac:dyDescent="0.35">
      <c r="A114" s="114" t="s">
        <v>78</v>
      </c>
      <c r="B114" s="115" t="s">
        <v>99</v>
      </c>
      <c r="C114" s="116"/>
      <c r="D114" s="114" t="s">
        <v>100</v>
      </c>
      <c r="E114" s="114" t="s">
        <v>180</v>
      </c>
      <c r="F114" s="114" t="s">
        <v>38</v>
      </c>
      <c r="G114" s="115" t="s">
        <v>5</v>
      </c>
      <c r="H114" s="117">
        <v>1</v>
      </c>
      <c r="I114" s="138"/>
      <c r="J114" s="118">
        <f t="shared" ref="J114:J117" si="17">H114*I114</f>
        <v>0</v>
      </c>
    </row>
    <row r="115" spans="1:10" ht="24" x14ac:dyDescent="0.35">
      <c r="A115" s="114" t="s">
        <v>78</v>
      </c>
      <c r="B115" s="115" t="s">
        <v>99</v>
      </c>
      <c r="C115" s="116"/>
      <c r="D115" s="114" t="s">
        <v>100</v>
      </c>
      <c r="E115" s="114" t="s">
        <v>132</v>
      </c>
      <c r="F115" s="114" t="s">
        <v>130</v>
      </c>
      <c r="G115" s="115" t="s">
        <v>121</v>
      </c>
      <c r="H115" s="117">
        <v>1</v>
      </c>
      <c r="I115" s="138"/>
      <c r="J115" s="118">
        <f t="shared" si="17"/>
        <v>0</v>
      </c>
    </row>
    <row r="116" spans="1:10" ht="24" x14ac:dyDescent="0.35">
      <c r="A116" s="114" t="s">
        <v>78</v>
      </c>
      <c r="B116" s="115" t="s">
        <v>99</v>
      </c>
      <c r="C116" s="116"/>
      <c r="D116" s="114" t="s">
        <v>100</v>
      </c>
      <c r="E116" s="114" t="s">
        <v>131</v>
      </c>
      <c r="F116" s="114" t="s">
        <v>97</v>
      </c>
      <c r="G116" s="115" t="s">
        <v>121</v>
      </c>
      <c r="H116" s="117">
        <v>1</v>
      </c>
      <c r="I116" s="138"/>
      <c r="J116" s="118">
        <f t="shared" si="17"/>
        <v>0</v>
      </c>
    </row>
    <row r="117" spans="1:10" ht="24" x14ac:dyDescent="0.35">
      <c r="A117" s="114" t="s">
        <v>78</v>
      </c>
      <c r="B117" s="115" t="s">
        <v>99</v>
      </c>
      <c r="C117" s="116"/>
      <c r="D117" s="114" t="s">
        <v>100</v>
      </c>
      <c r="E117" s="114" t="s">
        <v>137</v>
      </c>
      <c r="F117" s="114" t="s">
        <v>103</v>
      </c>
      <c r="G117" s="115" t="s">
        <v>121</v>
      </c>
      <c r="H117" s="117">
        <v>1</v>
      </c>
      <c r="I117" s="138"/>
      <c r="J117" s="118">
        <f t="shared" si="17"/>
        <v>0</v>
      </c>
    </row>
    <row r="118" spans="1:10" x14ac:dyDescent="0.35">
      <c r="A118" s="121" t="s">
        <v>79</v>
      </c>
      <c r="B118" s="122" t="s">
        <v>134</v>
      </c>
      <c r="C118" s="123" t="s">
        <v>166</v>
      </c>
      <c r="D118" s="124" t="s">
        <v>3</v>
      </c>
      <c r="E118" s="124" t="s">
        <v>236</v>
      </c>
      <c r="F118" s="124" t="s">
        <v>235</v>
      </c>
      <c r="G118" s="122" t="s">
        <v>51</v>
      </c>
      <c r="H118" s="125">
        <v>1</v>
      </c>
      <c r="I118" s="143"/>
      <c r="J118" s="126">
        <f>SUM(J119:J124)</f>
        <v>0</v>
      </c>
    </row>
    <row r="119" spans="1:10" ht="12" customHeight="1" x14ac:dyDescent="0.35">
      <c r="A119" s="114" t="s">
        <v>80</v>
      </c>
      <c r="B119" s="115" t="s">
        <v>99</v>
      </c>
      <c r="C119" s="116"/>
      <c r="D119" s="114" t="s">
        <v>100</v>
      </c>
      <c r="E119" s="114" t="s">
        <v>234</v>
      </c>
      <c r="F119" s="114" t="s">
        <v>38</v>
      </c>
      <c r="G119" s="115" t="s">
        <v>178</v>
      </c>
      <c r="H119" s="117">
        <v>25188</v>
      </c>
      <c r="I119" s="138"/>
      <c r="J119" s="118">
        <f t="shared" ref="J119:J124" si="18">H119*I119</f>
        <v>0</v>
      </c>
    </row>
    <row r="120" spans="1:10" ht="12" customHeight="1" x14ac:dyDescent="0.35">
      <c r="A120" s="114" t="s">
        <v>80</v>
      </c>
      <c r="B120" s="115" t="s">
        <v>99</v>
      </c>
      <c r="C120" s="116"/>
      <c r="D120" s="114" t="s">
        <v>100</v>
      </c>
      <c r="E120" s="114" t="s">
        <v>132</v>
      </c>
      <c r="F120" s="114" t="s">
        <v>130</v>
      </c>
      <c r="G120" s="115" t="s">
        <v>178</v>
      </c>
      <c r="H120" s="117">
        <v>25188</v>
      </c>
      <c r="I120" s="138"/>
      <c r="J120" s="118">
        <f t="shared" si="18"/>
        <v>0</v>
      </c>
    </row>
    <row r="121" spans="1:10" ht="12" customHeight="1" x14ac:dyDescent="0.35">
      <c r="A121" s="114" t="s">
        <v>80</v>
      </c>
      <c r="B121" s="115" t="s">
        <v>99</v>
      </c>
      <c r="C121" s="116"/>
      <c r="D121" s="114" t="s">
        <v>100</v>
      </c>
      <c r="E121" s="114" t="s">
        <v>131</v>
      </c>
      <c r="F121" s="114" t="s">
        <v>97</v>
      </c>
      <c r="G121" s="115" t="s">
        <v>178</v>
      </c>
      <c r="H121" s="117">
        <v>25188</v>
      </c>
      <c r="I121" s="138"/>
      <c r="J121" s="118">
        <f t="shared" si="18"/>
        <v>0</v>
      </c>
    </row>
    <row r="122" spans="1:10" ht="12" customHeight="1" x14ac:dyDescent="0.35">
      <c r="A122" s="114" t="s">
        <v>80</v>
      </c>
      <c r="B122" s="115" t="s">
        <v>99</v>
      </c>
      <c r="C122" s="116"/>
      <c r="D122" s="114" t="s">
        <v>100</v>
      </c>
      <c r="E122" s="114" t="s">
        <v>233</v>
      </c>
      <c r="F122" s="114" t="s">
        <v>97</v>
      </c>
      <c r="G122" s="115" t="s">
        <v>178</v>
      </c>
      <c r="H122" s="117">
        <v>25188</v>
      </c>
      <c r="I122" s="138"/>
      <c r="J122" s="118">
        <f t="shared" si="18"/>
        <v>0</v>
      </c>
    </row>
    <row r="123" spans="1:10" ht="12" customHeight="1" x14ac:dyDescent="0.35">
      <c r="A123" s="114" t="s">
        <v>80</v>
      </c>
      <c r="B123" s="115" t="s">
        <v>99</v>
      </c>
      <c r="C123" s="116"/>
      <c r="D123" s="114" t="s">
        <v>100</v>
      </c>
      <c r="E123" s="114" t="s">
        <v>232</v>
      </c>
      <c r="F123" s="114" t="s">
        <v>98</v>
      </c>
      <c r="G123" s="115" t="s">
        <v>178</v>
      </c>
      <c r="H123" s="117">
        <v>25188</v>
      </c>
      <c r="I123" s="138"/>
      <c r="J123" s="118">
        <f t="shared" si="18"/>
        <v>0</v>
      </c>
    </row>
    <row r="124" spans="1:10" ht="12" customHeight="1" x14ac:dyDescent="0.35">
      <c r="A124" s="114" t="s">
        <v>80</v>
      </c>
      <c r="B124" s="115" t="s">
        <v>99</v>
      </c>
      <c r="C124" s="116"/>
      <c r="D124" s="114" t="s">
        <v>100</v>
      </c>
      <c r="E124" s="114" t="s">
        <v>138</v>
      </c>
      <c r="F124" s="114" t="s">
        <v>103</v>
      </c>
      <c r="G124" s="115" t="s">
        <v>5</v>
      </c>
      <c r="H124" s="117">
        <v>6.5</v>
      </c>
      <c r="I124" s="138"/>
      <c r="J124" s="118">
        <f t="shared" si="18"/>
        <v>0</v>
      </c>
    </row>
    <row r="125" spans="1:10" x14ac:dyDescent="0.35">
      <c r="A125" s="121" t="s">
        <v>112</v>
      </c>
      <c r="B125" s="122" t="s">
        <v>134</v>
      </c>
      <c r="C125" s="123" t="s">
        <v>172</v>
      </c>
      <c r="D125" s="124" t="s">
        <v>3</v>
      </c>
      <c r="E125" s="124" t="s">
        <v>122</v>
      </c>
      <c r="F125" s="124" t="s">
        <v>119</v>
      </c>
      <c r="G125" s="122" t="s">
        <v>51</v>
      </c>
      <c r="H125" s="125">
        <v>1</v>
      </c>
      <c r="I125" s="143"/>
      <c r="J125" s="126">
        <f>SUM(J126:J131)</f>
        <v>0</v>
      </c>
    </row>
    <row r="126" spans="1:10" ht="48" x14ac:dyDescent="0.35">
      <c r="A126" s="114" t="s">
        <v>113</v>
      </c>
      <c r="B126" s="115" t="s">
        <v>4</v>
      </c>
      <c r="C126" s="116" t="s">
        <v>218</v>
      </c>
      <c r="D126" s="114" t="s">
        <v>100</v>
      </c>
      <c r="E126" s="114" t="s">
        <v>123</v>
      </c>
      <c r="F126" s="114" t="s">
        <v>129</v>
      </c>
      <c r="G126" s="115" t="s">
        <v>51</v>
      </c>
      <c r="H126" s="117">
        <v>1</v>
      </c>
      <c r="I126" s="138"/>
      <c r="J126" s="118">
        <f t="shared" ref="J126:J131" si="19">H126*I126</f>
        <v>0</v>
      </c>
    </row>
    <row r="127" spans="1:10" ht="12" customHeight="1" x14ac:dyDescent="0.35">
      <c r="A127" s="114" t="s">
        <v>113</v>
      </c>
      <c r="B127" s="115" t="s">
        <v>216</v>
      </c>
      <c r="C127" s="116" t="s">
        <v>217</v>
      </c>
      <c r="D127" s="114" t="s">
        <v>100</v>
      </c>
      <c r="E127" s="114" t="s">
        <v>124</v>
      </c>
      <c r="F127" s="114" t="s">
        <v>129</v>
      </c>
      <c r="G127" s="115" t="s">
        <v>215</v>
      </c>
      <c r="H127" s="117">
        <v>3.6</v>
      </c>
      <c r="I127" s="138"/>
      <c r="J127" s="118">
        <f t="shared" si="19"/>
        <v>0</v>
      </c>
    </row>
    <row r="128" spans="1:10" ht="12" customHeight="1" x14ac:dyDescent="0.35">
      <c r="A128" s="114" t="s">
        <v>113</v>
      </c>
      <c r="B128" s="115" t="s">
        <v>177</v>
      </c>
      <c r="C128" s="116" t="s">
        <v>219</v>
      </c>
      <c r="D128" s="114" t="s">
        <v>100</v>
      </c>
      <c r="E128" s="114" t="s">
        <v>125</v>
      </c>
      <c r="F128" s="114" t="s">
        <v>129</v>
      </c>
      <c r="G128" s="115" t="s">
        <v>51</v>
      </c>
      <c r="H128" s="117">
        <v>1</v>
      </c>
      <c r="I128" s="138"/>
      <c r="J128" s="118">
        <f t="shared" si="19"/>
        <v>0</v>
      </c>
    </row>
    <row r="129" spans="1:10" ht="24" x14ac:dyDescent="0.35">
      <c r="A129" s="114" t="s">
        <v>113</v>
      </c>
      <c r="B129" s="115" t="s">
        <v>4</v>
      </c>
      <c r="C129" s="116" t="s">
        <v>220</v>
      </c>
      <c r="D129" s="114" t="s">
        <v>100</v>
      </c>
      <c r="E129" s="114" t="s">
        <v>126</v>
      </c>
      <c r="F129" s="114" t="s">
        <v>129</v>
      </c>
      <c r="G129" s="115" t="s">
        <v>51</v>
      </c>
      <c r="H129" s="117">
        <v>50</v>
      </c>
      <c r="I129" s="138"/>
      <c r="J129" s="118">
        <f t="shared" si="19"/>
        <v>0</v>
      </c>
    </row>
    <row r="130" spans="1:10" ht="12" customHeight="1" x14ac:dyDescent="0.35">
      <c r="A130" s="114" t="s">
        <v>113</v>
      </c>
      <c r="B130" s="115" t="s">
        <v>221</v>
      </c>
      <c r="C130" s="116" t="s">
        <v>222</v>
      </c>
      <c r="D130" s="114" t="s">
        <v>100</v>
      </c>
      <c r="E130" s="114" t="s">
        <v>127</v>
      </c>
      <c r="F130" s="114" t="s">
        <v>129</v>
      </c>
      <c r="G130" s="115" t="s">
        <v>51</v>
      </c>
      <c r="H130" s="117">
        <v>9</v>
      </c>
      <c r="I130" s="138"/>
      <c r="J130" s="118">
        <f t="shared" si="19"/>
        <v>0</v>
      </c>
    </row>
    <row r="131" spans="1:10" ht="12" customHeight="1" x14ac:dyDescent="0.35">
      <c r="A131" s="114" t="s">
        <v>113</v>
      </c>
      <c r="B131" s="115" t="s">
        <v>99</v>
      </c>
      <c r="C131" s="116"/>
      <c r="D131" s="114" t="s">
        <v>100</v>
      </c>
      <c r="E131" s="114" t="s">
        <v>128</v>
      </c>
      <c r="F131" s="114" t="s">
        <v>129</v>
      </c>
      <c r="G131" s="115" t="s">
        <v>51</v>
      </c>
      <c r="H131" s="117">
        <v>1</v>
      </c>
      <c r="I131" s="138"/>
      <c r="J131" s="118">
        <f t="shared" si="19"/>
        <v>0</v>
      </c>
    </row>
    <row r="132" spans="1:10" x14ac:dyDescent="0.35">
      <c r="A132" s="121" t="s">
        <v>237</v>
      </c>
      <c r="B132" s="122" t="s">
        <v>134</v>
      </c>
      <c r="C132" s="123" t="s">
        <v>182</v>
      </c>
      <c r="D132" s="124" t="s">
        <v>3</v>
      </c>
      <c r="E132" s="124" t="s">
        <v>169</v>
      </c>
      <c r="F132" s="124" t="s">
        <v>168</v>
      </c>
      <c r="G132" s="122" t="s">
        <v>51</v>
      </c>
      <c r="H132" s="125">
        <v>1</v>
      </c>
      <c r="I132" s="143"/>
      <c r="J132" s="126">
        <f>SUM(J133)</f>
        <v>0</v>
      </c>
    </row>
    <row r="133" spans="1:10" ht="12" customHeight="1" x14ac:dyDescent="0.35">
      <c r="A133" s="114" t="s">
        <v>240</v>
      </c>
      <c r="B133" s="115" t="s">
        <v>99</v>
      </c>
      <c r="C133" s="116"/>
      <c r="D133" s="114" t="s">
        <v>100</v>
      </c>
      <c r="E133" s="114" t="s">
        <v>170</v>
      </c>
      <c r="F133" s="114" t="s">
        <v>129</v>
      </c>
      <c r="G133" s="115" t="s">
        <v>51</v>
      </c>
      <c r="H133" s="117">
        <v>1</v>
      </c>
      <c r="I133" s="138"/>
      <c r="J133" s="118">
        <f>H133*I133</f>
        <v>0</v>
      </c>
    </row>
    <row r="134" spans="1:10" x14ac:dyDescent="0.35">
      <c r="A134" s="121" t="s">
        <v>238</v>
      </c>
      <c r="B134" s="122" t="s">
        <v>134</v>
      </c>
      <c r="C134" s="123" t="s">
        <v>183</v>
      </c>
      <c r="D134" s="124" t="s">
        <v>3</v>
      </c>
      <c r="E134" s="124" t="s">
        <v>120</v>
      </c>
      <c r="F134" s="124" t="s">
        <v>168</v>
      </c>
      <c r="G134" s="122" t="s">
        <v>5</v>
      </c>
      <c r="H134" s="125">
        <v>1</v>
      </c>
      <c r="I134" s="143"/>
      <c r="J134" s="126">
        <f>SUM(J135:J141)</f>
        <v>0</v>
      </c>
    </row>
    <row r="135" spans="1:10" ht="12" customHeight="1" x14ac:dyDescent="0.35">
      <c r="A135" s="114" t="s">
        <v>241</v>
      </c>
      <c r="B135" s="115" t="s">
        <v>99</v>
      </c>
      <c r="C135" s="116"/>
      <c r="D135" s="114" t="s">
        <v>100</v>
      </c>
      <c r="E135" s="114" t="s">
        <v>304</v>
      </c>
      <c r="F135" s="114" t="s">
        <v>307</v>
      </c>
      <c r="G135" s="115" t="s">
        <v>5</v>
      </c>
      <c r="H135" s="117">
        <v>1</v>
      </c>
      <c r="I135" s="138"/>
      <c r="J135" s="118">
        <f t="shared" ref="J135:J141" si="20">H135*I135</f>
        <v>0</v>
      </c>
    </row>
    <row r="136" spans="1:10" x14ac:dyDescent="0.35">
      <c r="A136" s="114" t="s">
        <v>241</v>
      </c>
      <c r="B136" s="115" t="s">
        <v>99</v>
      </c>
      <c r="C136" s="116"/>
      <c r="D136" s="114" t="s">
        <v>100</v>
      </c>
      <c r="E136" s="114" t="s">
        <v>305</v>
      </c>
      <c r="F136" s="114" t="s">
        <v>307</v>
      </c>
      <c r="G136" s="115" t="s">
        <v>5</v>
      </c>
      <c r="H136" s="117">
        <v>1</v>
      </c>
      <c r="I136" s="138"/>
      <c r="J136" s="118">
        <f t="shared" si="20"/>
        <v>0</v>
      </c>
    </row>
    <row r="137" spans="1:10" ht="36" x14ac:dyDescent="0.35">
      <c r="A137" s="114" t="s">
        <v>241</v>
      </c>
      <c r="B137" s="115" t="s">
        <v>99</v>
      </c>
      <c r="C137" s="116"/>
      <c r="D137" s="114" t="s">
        <v>100</v>
      </c>
      <c r="E137" s="114" t="s">
        <v>306</v>
      </c>
      <c r="F137" s="114" t="s">
        <v>307</v>
      </c>
      <c r="G137" s="115" t="s">
        <v>5</v>
      </c>
      <c r="H137" s="117">
        <v>1</v>
      </c>
      <c r="I137" s="138"/>
      <c r="J137" s="118">
        <f t="shared" si="20"/>
        <v>0</v>
      </c>
    </row>
    <row r="138" spans="1:10" ht="12" customHeight="1" x14ac:dyDescent="0.35">
      <c r="A138" s="114" t="s">
        <v>241</v>
      </c>
      <c r="B138" s="115" t="s">
        <v>99</v>
      </c>
      <c r="C138" s="116"/>
      <c r="D138" s="114" t="s">
        <v>100</v>
      </c>
      <c r="E138" s="114" t="s">
        <v>133</v>
      </c>
      <c r="F138" s="114" t="s">
        <v>307</v>
      </c>
      <c r="G138" s="115" t="s">
        <v>5</v>
      </c>
      <c r="H138" s="117">
        <v>1</v>
      </c>
      <c r="I138" s="138"/>
      <c r="J138" s="118">
        <f t="shared" si="20"/>
        <v>0</v>
      </c>
    </row>
    <row r="139" spans="1:10" x14ac:dyDescent="0.35">
      <c r="A139" s="114" t="s">
        <v>241</v>
      </c>
      <c r="B139" s="115" t="s">
        <v>167</v>
      </c>
      <c r="C139" s="116" t="s">
        <v>194</v>
      </c>
      <c r="D139" s="114" t="s">
        <v>6</v>
      </c>
      <c r="E139" s="114" t="s">
        <v>253</v>
      </c>
      <c r="F139" s="114" t="s">
        <v>307</v>
      </c>
      <c r="G139" s="115" t="s">
        <v>5</v>
      </c>
      <c r="H139" s="117">
        <v>1</v>
      </c>
      <c r="I139" s="138"/>
      <c r="J139" s="118">
        <f t="shared" si="20"/>
        <v>0</v>
      </c>
    </row>
    <row r="140" spans="1:10" x14ac:dyDescent="0.35">
      <c r="A140" s="114" t="s">
        <v>241</v>
      </c>
      <c r="B140" s="115" t="s">
        <v>167</v>
      </c>
      <c r="C140" s="116" t="s">
        <v>195</v>
      </c>
      <c r="D140" s="114" t="s">
        <v>6</v>
      </c>
      <c r="E140" s="114" t="s">
        <v>254</v>
      </c>
      <c r="F140" s="114" t="s">
        <v>307</v>
      </c>
      <c r="G140" s="115" t="s">
        <v>5</v>
      </c>
      <c r="H140" s="117">
        <v>1</v>
      </c>
      <c r="I140" s="138"/>
      <c r="J140" s="118">
        <f t="shared" si="20"/>
        <v>0</v>
      </c>
    </row>
    <row r="141" spans="1:10" ht="12" customHeight="1" x14ac:dyDescent="0.35">
      <c r="A141" s="114" t="s">
        <v>241</v>
      </c>
      <c r="B141" s="115" t="s">
        <v>99</v>
      </c>
      <c r="C141" s="116"/>
      <c r="D141" s="114" t="s">
        <v>100</v>
      </c>
      <c r="E141" s="114" t="s">
        <v>310</v>
      </c>
      <c r="F141" s="114" t="s">
        <v>307</v>
      </c>
      <c r="G141" s="115" t="s">
        <v>5</v>
      </c>
      <c r="H141" s="117">
        <v>1</v>
      </c>
      <c r="I141" s="138"/>
      <c r="J141" s="118">
        <f t="shared" si="20"/>
        <v>0</v>
      </c>
    </row>
    <row r="142" spans="1:10" x14ac:dyDescent="0.35">
      <c r="A142" s="121" t="s">
        <v>239</v>
      </c>
      <c r="B142" s="122" t="s">
        <v>134</v>
      </c>
      <c r="C142" s="123" t="s">
        <v>184</v>
      </c>
      <c r="D142" s="124" t="s">
        <v>3</v>
      </c>
      <c r="E142" s="124" t="s">
        <v>171</v>
      </c>
      <c r="F142" s="124" t="s">
        <v>168</v>
      </c>
      <c r="G142" s="122" t="s">
        <v>51</v>
      </c>
      <c r="H142" s="125">
        <v>1</v>
      </c>
      <c r="I142" s="143"/>
      <c r="J142" s="126">
        <f>SUM(J143:J145)</f>
        <v>0</v>
      </c>
    </row>
    <row r="143" spans="1:10" ht="12" customHeight="1" x14ac:dyDescent="0.35">
      <c r="A143" s="114" t="s">
        <v>242</v>
      </c>
      <c r="B143" s="115" t="s">
        <v>99</v>
      </c>
      <c r="C143" s="116"/>
      <c r="D143" s="114" t="s">
        <v>100</v>
      </c>
      <c r="E143" s="114" t="s">
        <v>173</v>
      </c>
      <c r="F143" s="114" t="s">
        <v>129</v>
      </c>
      <c r="G143" s="115" t="s">
        <v>51</v>
      </c>
      <c r="H143" s="117">
        <v>1</v>
      </c>
      <c r="I143" s="138"/>
      <c r="J143" s="118">
        <f t="shared" ref="J143:J145" si="21">H143*I143</f>
        <v>0</v>
      </c>
    </row>
    <row r="144" spans="1:10" ht="12" customHeight="1" x14ac:dyDescent="0.35">
      <c r="A144" s="114" t="s">
        <v>242</v>
      </c>
      <c r="B144" s="115" t="s">
        <v>174</v>
      </c>
      <c r="C144" s="116" t="s">
        <v>191</v>
      </c>
      <c r="D144" s="114" t="s">
        <v>175</v>
      </c>
      <c r="E144" s="114" t="s">
        <v>176</v>
      </c>
      <c r="F144" s="114" t="s">
        <v>129</v>
      </c>
      <c r="G144" s="115" t="s">
        <v>178</v>
      </c>
      <c r="H144" s="117">
        <v>180</v>
      </c>
      <c r="I144" s="138"/>
      <c r="J144" s="118">
        <f t="shared" si="21"/>
        <v>0</v>
      </c>
    </row>
    <row r="145" spans="1:10" ht="12" customHeight="1" x14ac:dyDescent="0.35">
      <c r="A145" s="114" t="s">
        <v>242</v>
      </c>
      <c r="B145" s="115" t="s">
        <v>177</v>
      </c>
      <c r="C145" s="116" t="s">
        <v>192</v>
      </c>
      <c r="D145" s="114" t="s">
        <v>100</v>
      </c>
      <c r="E145" s="114" t="s">
        <v>125</v>
      </c>
      <c r="F145" s="114" t="s">
        <v>129</v>
      </c>
      <c r="G145" s="115" t="s">
        <v>51</v>
      </c>
      <c r="H145" s="117">
        <v>1</v>
      </c>
      <c r="I145" s="138"/>
      <c r="J145" s="118">
        <f t="shared" si="21"/>
        <v>0</v>
      </c>
    </row>
  </sheetData>
  <sheetProtection algorithmName="SHA-512" hashValue="83tAKz5GDxrMJ+Q7jMSHBQ7zojxr7QL/eksKePSknB8JaCioKexmeQoieg/wZvGN4faWY6x1sYNSiIHn99ZoRQ==" saltValue="nX62ovgYDgaOeH8uA5+yhQ==" spinCount="100000" sheet="1" objects="1" scenarios="1"/>
  <protectedRanges>
    <protectedRange sqref="A3:D7" name="LOGOTIPO1"/>
    <protectedRange sqref="I11:I14 I16:I20 I22:I25 I27:I30 I32:I35 I37:I40 I42:I49 I51:I57 I59:I63 I65:I72 I74:I79 I81:I84 I86:I89 I91:I96 I98:I102 I104:I107 I109:I112 I114:I117 I119:I124 I126:I131 I133 I135:I141 I143:I145" name="CUSTO UNITARIO"/>
  </protectedRanges>
  <dataConsolidate/>
  <mergeCells count="1">
    <mergeCell ref="B4:C6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FEC89-3976-4DCC-968E-49D004138E53}">
  <sheetPr>
    <tabColor rgb="FFC0504D"/>
  </sheetPr>
  <dimension ref="A1:D36"/>
  <sheetViews>
    <sheetView showGridLines="0" workbookViewId="0">
      <selection activeCell="I35" sqref="I35"/>
    </sheetView>
  </sheetViews>
  <sheetFormatPr defaultRowHeight="14.5" x14ac:dyDescent="0.35"/>
  <cols>
    <col min="1" max="1" width="43.453125" bestFit="1" customWidth="1"/>
    <col min="2" max="3" width="28.26953125" customWidth="1"/>
    <col min="4" max="4" width="13.1796875" customWidth="1"/>
  </cols>
  <sheetData>
    <row r="1" spans="1:4" s="1" customFormat="1" ht="10" customHeight="1" x14ac:dyDescent="0.3">
      <c r="A1" s="2"/>
      <c r="B1" s="2"/>
      <c r="C1" s="2"/>
      <c r="D1" s="2"/>
    </row>
    <row r="2" spans="1:4" s="1" customFormat="1" ht="5.15" customHeight="1" x14ac:dyDescent="0.3">
      <c r="A2" s="3"/>
      <c r="B2" s="3"/>
      <c r="C2" s="3"/>
    </row>
    <row r="3" spans="1:4" s="1" customFormat="1" ht="13" x14ac:dyDescent="0.3">
      <c r="A3" s="81"/>
      <c r="B3" s="79"/>
      <c r="C3" s="79"/>
      <c r="D3" s="79"/>
    </row>
    <row r="4" spans="1:4" s="1" customFormat="1" ht="13" x14ac:dyDescent="0.3">
      <c r="A4" s="145" t="s">
        <v>91</v>
      </c>
      <c r="B4" s="77"/>
      <c r="C4" s="77"/>
      <c r="D4" s="77"/>
    </row>
    <row r="5" spans="1:4" s="1" customFormat="1" ht="15" customHeight="1" x14ac:dyDescent="0.3">
      <c r="A5" s="145"/>
      <c r="B5" s="77"/>
      <c r="C5" s="77"/>
      <c r="D5" s="77"/>
    </row>
    <row r="6" spans="1:4" s="1" customFormat="1" ht="13" x14ac:dyDescent="0.3">
      <c r="A6" s="145"/>
      <c r="B6" s="77"/>
      <c r="C6" s="77"/>
      <c r="D6" s="77"/>
    </row>
    <row r="7" spans="1:4" s="1" customFormat="1" ht="22.5" customHeight="1" x14ac:dyDescent="0.3">
      <c r="A7" s="82"/>
      <c r="B7" s="80"/>
      <c r="C7" s="78"/>
      <c r="D7" s="78"/>
    </row>
    <row r="8" spans="1:4" s="1" customFormat="1" ht="5.15" customHeight="1" x14ac:dyDescent="0.3">
      <c r="A8" s="3"/>
      <c r="B8" s="3"/>
      <c r="C8" s="3"/>
    </row>
    <row r="9" spans="1:4" ht="15" customHeight="1" x14ac:dyDescent="0.35">
      <c r="A9" s="151" t="s">
        <v>52</v>
      </c>
      <c r="B9" s="151"/>
      <c r="C9" s="151"/>
      <c r="D9" s="151"/>
    </row>
    <row r="10" spans="1:4" x14ac:dyDescent="0.35">
      <c r="A10" s="5" t="s">
        <v>54</v>
      </c>
      <c r="B10" s="152" t="s">
        <v>14</v>
      </c>
      <c r="C10" s="152"/>
      <c r="D10" s="6">
        <v>0.30180000000000001</v>
      </c>
    </row>
    <row r="11" spans="1:4" x14ac:dyDescent="0.35">
      <c r="A11" s="7" t="s">
        <v>15</v>
      </c>
      <c r="B11" s="8"/>
      <c r="C11" s="8" t="s">
        <v>16</v>
      </c>
      <c r="D11" s="9">
        <v>5.5E-2</v>
      </c>
    </row>
    <row r="12" spans="1:4" x14ac:dyDescent="0.35">
      <c r="A12" s="7" t="s">
        <v>17</v>
      </c>
      <c r="B12" s="8"/>
      <c r="C12" s="8" t="s">
        <v>18</v>
      </c>
      <c r="D12" s="9">
        <v>1E-3</v>
      </c>
    </row>
    <row r="13" spans="1:4" x14ac:dyDescent="0.35">
      <c r="A13" s="7" t="s">
        <v>19</v>
      </c>
      <c r="B13" s="8"/>
      <c r="C13" s="8" t="s">
        <v>20</v>
      </c>
      <c r="D13" s="9">
        <v>0.01</v>
      </c>
    </row>
    <row r="14" spans="1:4" x14ac:dyDescent="0.35">
      <c r="A14" s="7" t="s">
        <v>21</v>
      </c>
      <c r="B14" s="8"/>
      <c r="C14" s="8" t="s">
        <v>22</v>
      </c>
      <c r="D14" s="9">
        <v>1.0422908867375291E-2</v>
      </c>
    </row>
    <row r="15" spans="1:4" x14ac:dyDescent="0.35">
      <c r="A15" s="7" t="s">
        <v>23</v>
      </c>
      <c r="B15" s="8"/>
      <c r="C15" s="8" t="s">
        <v>24</v>
      </c>
      <c r="D15" s="9">
        <v>9.5000000000000001E-2</v>
      </c>
    </row>
    <row r="16" spans="1:4" x14ac:dyDescent="0.35">
      <c r="A16" s="7" t="s">
        <v>25</v>
      </c>
      <c r="B16" s="149" t="s">
        <v>26</v>
      </c>
      <c r="C16" s="149"/>
      <c r="D16" s="9">
        <v>9.4E-2</v>
      </c>
    </row>
    <row r="17" spans="1:4" x14ac:dyDescent="0.35">
      <c r="A17" s="10" t="s">
        <v>27</v>
      </c>
      <c r="B17" s="11"/>
      <c r="C17" s="11" t="s">
        <v>27</v>
      </c>
      <c r="D17" s="12">
        <v>1.3200000000000002E-2</v>
      </c>
    </row>
    <row r="18" spans="1:4" x14ac:dyDescent="0.35">
      <c r="A18" s="10" t="s">
        <v>28</v>
      </c>
      <c r="B18" s="11"/>
      <c r="C18" s="11" t="s">
        <v>28</v>
      </c>
      <c r="D18" s="12">
        <v>6.08E-2</v>
      </c>
    </row>
    <row r="19" spans="1:4" x14ac:dyDescent="0.35">
      <c r="A19" s="10" t="s">
        <v>29</v>
      </c>
      <c r="B19" s="11"/>
      <c r="C19" s="11" t="s">
        <v>30</v>
      </c>
      <c r="D19" s="12">
        <v>0</v>
      </c>
    </row>
    <row r="20" spans="1:4" x14ac:dyDescent="0.35">
      <c r="A20" s="10" t="s">
        <v>32</v>
      </c>
      <c r="B20" s="11"/>
      <c r="C20" s="11" t="s">
        <v>32</v>
      </c>
      <c r="D20" s="12">
        <v>0.02</v>
      </c>
    </row>
    <row r="21" spans="1:4" hidden="1" x14ac:dyDescent="0.35">
      <c r="A21" s="13"/>
      <c r="B21" s="13"/>
      <c r="C21" s="13"/>
      <c r="D21" s="13"/>
    </row>
    <row r="22" spans="1:4" hidden="1" x14ac:dyDescent="0.35">
      <c r="A22" s="14" t="s">
        <v>33</v>
      </c>
      <c r="B22" s="148" t="s">
        <v>14</v>
      </c>
      <c r="C22" s="148"/>
      <c r="D22" s="15" t="e">
        <f>ROUND((((1+D23+D24+D25)*(1+D26)*(1+D27))/(1-D28))-1,4)</f>
        <v>#REF!</v>
      </c>
    </row>
    <row r="23" spans="1:4" hidden="1" x14ac:dyDescent="0.35">
      <c r="A23" s="7" t="s">
        <v>15</v>
      </c>
      <c r="B23" s="8"/>
      <c r="C23" s="8" t="s">
        <v>16</v>
      </c>
      <c r="D23" s="9" t="e">
        <f>#REF!</f>
        <v>#REF!</v>
      </c>
    </row>
    <row r="24" spans="1:4" hidden="1" x14ac:dyDescent="0.35">
      <c r="A24" s="7" t="s">
        <v>17</v>
      </c>
      <c r="B24" s="8"/>
      <c r="C24" s="8" t="s">
        <v>18</v>
      </c>
      <c r="D24" s="9" t="e">
        <f>#REF!</f>
        <v>#REF!</v>
      </c>
    </row>
    <row r="25" spans="1:4" hidden="1" x14ac:dyDescent="0.35">
      <c r="A25" s="7" t="s">
        <v>19</v>
      </c>
      <c r="B25" s="8"/>
      <c r="C25" s="8" t="s">
        <v>20</v>
      </c>
      <c r="D25" s="9" t="e">
        <f>#REF!</f>
        <v>#REF!</v>
      </c>
    </row>
    <row r="26" spans="1:4" hidden="1" x14ac:dyDescent="0.35">
      <c r="A26" s="7" t="s">
        <v>21</v>
      </c>
      <c r="B26" s="8"/>
      <c r="C26" s="8" t="s">
        <v>22</v>
      </c>
      <c r="D26" s="9" t="e">
        <f>#REF!</f>
        <v>#REF!</v>
      </c>
    </row>
    <row r="27" spans="1:4" hidden="1" x14ac:dyDescent="0.35">
      <c r="A27" s="7" t="s">
        <v>23</v>
      </c>
      <c r="B27" s="8"/>
      <c r="C27" s="8" t="s">
        <v>24</v>
      </c>
      <c r="D27" s="9" t="e">
        <f>#REF!</f>
        <v>#REF!</v>
      </c>
    </row>
    <row r="28" spans="1:4" hidden="1" x14ac:dyDescent="0.35">
      <c r="A28" s="7" t="s">
        <v>25</v>
      </c>
      <c r="B28" s="149" t="s">
        <v>26</v>
      </c>
      <c r="C28" s="149"/>
      <c r="D28" s="9" t="e">
        <f>SUM(D29:D32)</f>
        <v>#REF!</v>
      </c>
    </row>
    <row r="29" spans="1:4" hidden="1" x14ac:dyDescent="0.35">
      <c r="A29" s="10" t="s">
        <v>27</v>
      </c>
      <c r="B29" s="11"/>
      <c r="C29" s="11" t="s">
        <v>27</v>
      </c>
      <c r="D29" s="12" t="e">
        <f>#REF!</f>
        <v>#REF!</v>
      </c>
    </row>
    <row r="30" spans="1:4" hidden="1" x14ac:dyDescent="0.35">
      <c r="A30" s="10" t="s">
        <v>28</v>
      </c>
      <c r="B30" s="11"/>
      <c r="C30" s="11" t="s">
        <v>28</v>
      </c>
      <c r="D30" s="12" t="e">
        <f>#REF!</f>
        <v>#REF!</v>
      </c>
    </row>
    <row r="31" spans="1:4" hidden="1" x14ac:dyDescent="0.35">
      <c r="A31" s="10" t="s">
        <v>29</v>
      </c>
      <c r="B31" s="11"/>
      <c r="C31" s="11" t="s">
        <v>30</v>
      </c>
      <c r="D31" s="12" t="e">
        <f>#REF!</f>
        <v>#REF!</v>
      </c>
    </row>
    <row r="32" spans="1:4" hidden="1" x14ac:dyDescent="0.35">
      <c r="A32" s="10" t="s">
        <v>31</v>
      </c>
      <c r="B32" s="11"/>
      <c r="C32" s="11" t="s">
        <v>32</v>
      </c>
      <c r="D32" s="12" t="e">
        <f>#REF!</f>
        <v>#REF!</v>
      </c>
    </row>
    <row r="33" spans="1:4" hidden="1" x14ac:dyDescent="0.35">
      <c r="A33" s="16"/>
      <c r="B33" s="17"/>
      <c r="C33" s="17"/>
      <c r="D33" s="18"/>
    </row>
    <row r="34" spans="1:4" s="44" customFormat="1" ht="32.25" customHeight="1" x14ac:dyDescent="0.35">
      <c r="A34" s="150" t="s">
        <v>311</v>
      </c>
      <c r="B34" s="150"/>
      <c r="C34" s="150"/>
      <c r="D34" s="150"/>
    </row>
    <row r="35" spans="1:4" s="44" customFormat="1" ht="48" customHeight="1" x14ac:dyDescent="0.35">
      <c r="A35" s="146" t="s">
        <v>309</v>
      </c>
      <c r="B35" s="146"/>
      <c r="C35" s="146"/>
      <c r="D35" s="146"/>
    </row>
    <row r="36" spans="1:4" s="44" customFormat="1" ht="48" customHeight="1" x14ac:dyDescent="0.35">
      <c r="A36" s="147" t="s">
        <v>308</v>
      </c>
      <c r="B36" s="147"/>
      <c r="C36" s="147"/>
      <c r="D36" s="147"/>
    </row>
  </sheetData>
  <sheetProtection algorithmName="SHA-512" hashValue="xAyPLj+MEGokMuNlLt1fyU//3weG71SKjLavaph2+2D4cbvUATUtMVeSHw7lsAwNdkYAFfn7KPdw9+ehvpbL/A==" saltValue="DjxMLoTQnR3ZXyRnBj4Ghg==" spinCount="100000" sheet="1" objects="1" scenarios="1"/>
  <protectedRanges>
    <protectedRange sqref="D11:D16" name="BDI1"/>
    <protectedRange sqref="D17:D20" name="BDI2"/>
    <protectedRange sqref="A3:A7" name="LOGO2"/>
  </protectedRanges>
  <mergeCells count="9">
    <mergeCell ref="A4:A6"/>
    <mergeCell ref="A35:D35"/>
    <mergeCell ref="A36:D36"/>
    <mergeCell ref="B22:C22"/>
    <mergeCell ref="B28:C28"/>
    <mergeCell ref="A34:D34"/>
    <mergeCell ref="A9:D9"/>
    <mergeCell ref="B10:C10"/>
    <mergeCell ref="B16:C1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3ACF-D495-4B33-A9AE-1839F59AAF91}">
  <sheetPr>
    <tabColor rgb="FFC0504D"/>
  </sheetPr>
  <dimension ref="A1:P32"/>
  <sheetViews>
    <sheetView showGridLines="0" tabSelected="1" zoomScale="70" zoomScaleNormal="70" workbookViewId="0">
      <pane xSplit="1" ySplit="9" topLeftCell="C10" activePane="bottomRight" state="frozen"/>
      <selection activeCell="K11" sqref="K11:K1005"/>
      <selection pane="topRight" activeCell="K11" sqref="K11:K1005"/>
      <selection pane="bottomLeft" activeCell="K11" sqref="K11:K1005"/>
      <selection pane="bottomRight" activeCell="G23" sqref="G23"/>
    </sheetView>
  </sheetViews>
  <sheetFormatPr defaultRowHeight="14.5" x14ac:dyDescent="0.35"/>
  <cols>
    <col min="1" max="1" width="7.7265625" style="40" bestFit="1" customWidth="1"/>
    <col min="2" max="2" width="20.7265625" style="40" customWidth="1"/>
    <col min="3" max="3" width="50.7265625" style="40" customWidth="1"/>
    <col min="4" max="4" width="10.453125" style="40" bestFit="1" customWidth="1"/>
    <col min="5" max="6" width="13.1796875" style="40" bestFit="1" customWidth="1"/>
    <col min="7" max="7" width="78" style="40" customWidth="1"/>
    <col min="8" max="8" width="7.81640625" style="40" bestFit="1" customWidth="1"/>
    <col min="9" max="9" width="20.7265625" style="40" customWidth="1"/>
    <col min="10" max="10" width="8" style="40" customWidth="1"/>
    <col min="11" max="11" width="20.7265625" style="40" customWidth="1"/>
    <col min="12" max="12" width="9.81640625" style="40" customWidth="1"/>
    <col min="13" max="13" width="8" style="40" customWidth="1"/>
    <col min="14" max="14" width="20.7265625" style="40" customWidth="1"/>
    <col min="15" max="15" width="8.453125" style="40" customWidth="1"/>
    <col min="16" max="16" width="14.7265625" style="40" customWidth="1"/>
    <col min="17" max="17" width="10.1796875" bestFit="1" customWidth="1"/>
    <col min="18" max="18" width="10.81640625" bestFit="1" customWidth="1"/>
    <col min="19" max="19" width="9.1796875" bestFit="1" customWidth="1"/>
    <col min="20" max="20" width="8" bestFit="1" customWidth="1"/>
    <col min="21" max="21" width="7.7265625" bestFit="1" customWidth="1"/>
    <col min="22" max="24" width="9.1796875" bestFit="1" customWidth="1"/>
    <col min="25" max="25" width="8.26953125" bestFit="1" customWidth="1"/>
    <col min="26" max="26" width="9.1796875" bestFit="1" customWidth="1"/>
    <col min="27" max="27" width="20.7265625" bestFit="1" customWidth="1"/>
    <col min="28" max="28" width="12.26953125" bestFit="1" customWidth="1"/>
    <col min="29" max="29" width="16.26953125" bestFit="1" customWidth="1"/>
    <col min="30" max="30" width="23.81640625" bestFit="1" customWidth="1"/>
  </cols>
  <sheetData>
    <row r="1" spans="1:16" x14ac:dyDescent="0.3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/>
      <c r="P1"/>
    </row>
    <row r="2" spans="1:16" ht="5.15" customHeight="1" x14ac:dyDescent="0.35">
      <c r="O2"/>
      <c r="P2"/>
    </row>
    <row r="3" spans="1:16" ht="13" customHeight="1" x14ac:dyDescent="0.35">
      <c r="A3" s="69"/>
      <c r="B3" s="69"/>
      <c r="C3" s="69"/>
      <c r="D3" s="69"/>
      <c r="E3" s="48"/>
      <c r="F3" s="48"/>
      <c r="G3" s="48"/>
      <c r="H3" s="48"/>
      <c r="I3" s="48"/>
      <c r="J3" s="65"/>
      <c r="K3" s="65"/>
      <c r="L3" s="65"/>
      <c r="M3" s="65"/>
      <c r="N3" s="65"/>
      <c r="O3"/>
      <c r="P3"/>
    </row>
    <row r="4" spans="1:16" ht="13" customHeight="1" x14ac:dyDescent="0.35">
      <c r="A4" s="70"/>
      <c r="B4" s="144" t="s">
        <v>91</v>
      </c>
      <c r="C4" s="144"/>
      <c r="D4" s="72"/>
      <c r="E4" s="49"/>
      <c r="F4" s="49"/>
      <c r="G4" s="49"/>
      <c r="H4" s="85"/>
      <c r="I4" s="49"/>
      <c r="J4" s="46" t="s">
        <v>57</v>
      </c>
      <c r="K4" s="66">
        <f>SUM(SINTETICO_VENC[C.TOTAL])</f>
        <v>0</v>
      </c>
      <c r="L4" s="49"/>
      <c r="M4" s="46" t="s">
        <v>56</v>
      </c>
      <c r="N4" s="66">
        <f>SUM(SINTETICO_VENC[P.TOTAL])</f>
        <v>0</v>
      </c>
      <c r="O4"/>
      <c r="P4"/>
    </row>
    <row r="5" spans="1:16" ht="5.15" customHeight="1" x14ac:dyDescent="0.35">
      <c r="A5" s="70"/>
      <c r="B5" s="144"/>
      <c r="C5" s="144"/>
      <c r="D5" s="72"/>
      <c r="E5" s="49"/>
      <c r="F5" s="49"/>
      <c r="G5" s="49"/>
      <c r="H5" s="85"/>
      <c r="I5" s="49"/>
      <c r="J5" s="46"/>
      <c r="K5" s="67"/>
      <c r="L5" s="49"/>
      <c r="M5" s="46"/>
      <c r="N5" s="67"/>
      <c r="O5"/>
      <c r="P5"/>
    </row>
    <row r="6" spans="1:16" ht="13" customHeight="1" x14ac:dyDescent="0.35">
      <c r="A6" s="70"/>
      <c r="B6" s="144"/>
      <c r="C6" s="144"/>
      <c r="D6" s="72"/>
      <c r="E6" s="49"/>
      <c r="F6" s="49"/>
      <c r="G6" s="49"/>
      <c r="H6" s="85"/>
      <c r="I6" s="49"/>
      <c r="J6" s="46" t="s">
        <v>35</v>
      </c>
      <c r="K6" s="66">
        <f>SUBTOTAL(9,SINTETICO_VENC[C.TOTAL])</f>
        <v>0</v>
      </c>
      <c r="L6" s="49"/>
      <c r="M6" s="46" t="s">
        <v>35</v>
      </c>
      <c r="N6" s="66">
        <f>SUBTOTAL(9,SINTETICO_VENC[P.TOTAL])</f>
        <v>0</v>
      </c>
      <c r="O6"/>
      <c r="P6"/>
    </row>
    <row r="7" spans="1:16" ht="40" customHeight="1" x14ac:dyDescent="0.35">
      <c r="A7" s="71"/>
      <c r="B7" s="71"/>
      <c r="C7" s="71"/>
      <c r="D7" s="71"/>
      <c r="E7" s="50"/>
      <c r="F7" s="50"/>
      <c r="G7" s="50"/>
      <c r="H7" s="50"/>
      <c r="I7" s="50"/>
      <c r="J7" s="68"/>
      <c r="K7" s="68"/>
      <c r="L7" s="68"/>
      <c r="M7" s="68"/>
      <c r="N7" s="68"/>
      <c r="O7"/>
      <c r="P7"/>
    </row>
    <row r="8" spans="1:16" ht="5.15" customHeight="1" thickBot="1" x14ac:dyDescent="0.4"/>
    <row r="9" spans="1:16" s="74" customFormat="1" ht="40" customHeight="1" x14ac:dyDescent="0.35">
      <c r="A9" s="63" t="s">
        <v>36</v>
      </c>
      <c r="B9" s="63" t="s">
        <v>196</v>
      </c>
      <c r="C9" s="63" t="s">
        <v>7</v>
      </c>
      <c r="D9" s="63" t="s">
        <v>0</v>
      </c>
      <c r="E9" s="64" t="s">
        <v>1</v>
      </c>
      <c r="F9" s="63" t="s">
        <v>2</v>
      </c>
      <c r="G9" s="63" t="s">
        <v>9</v>
      </c>
      <c r="H9" s="63" t="s">
        <v>10</v>
      </c>
      <c r="I9" s="63" t="s">
        <v>50</v>
      </c>
      <c r="J9" s="73" t="s">
        <v>51</v>
      </c>
      <c r="K9" s="63" t="s">
        <v>48</v>
      </c>
      <c r="L9" s="63" t="s">
        <v>55</v>
      </c>
      <c r="M9" s="63" t="s">
        <v>11</v>
      </c>
      <c r="N9" s="63" t="s">
        <v>92</v>
      </c>
    </row>
    <row r="10" spans="1:16" ht="24" x14ac:dyDescent="0.35">
      <c r="A10" s="41" t="s">
        <v>59</v>
      </c>
      <c r="B10" s="90" t="s">
        <v>197</v>
      </c>
      <c r="C10" s="90" t="s">
        <v>198</v>
      </c>
      <c r="D10" s="40" t="s">
        <v>3</v>
      </c>
      <c r="E10" s="40" t="s">
        <v>134</v>
      </c>
      <c r="F10" s="40" t="s">
        <v>135</v>
      </c>
      <c r="G10" s="40" t="s">
        <v>101</v>
      </c>
      <c r="H10" s="40" t="s">
        <v>5</v>
      </c>
      <c r="I10" s="45">
        <f>VLOOKUP(G10,'Orçamento Analítico'!$E$10:$J$145,6,FALSE)</f>
        <v>0</v>
      </c>
      <c r="J10" s="91">
        <v>25</v>
      </c>
      <c r="K10" s="45">
        <f>SINTETICO_VENC[[#This Row],[C.UNIT]]*SINTETICO_VENC[[#This Row],[QTDE]]</f>
        <v>0</v>
      </c>
      <c r="L10" s="83" t="s">
        <v>34</v>
      </c>
      <c r="M10" s="89">
        <f>BDI!$D$10</f>
        <v>0.30180000000000001</v>
      </c>
      <c r="N10" s="45">
        <f>SINTETICO_VENC[[#This Row],[C.TOTAL]]*(1+SINTETICO_VENC[[#This Row],[BDI]])</f>
        <v>0</v>
      </c>
      <c r="O10"/>
      <c r="P10"/>
    </row>
    <row r="11" spans="1:16" ht="24" x14ac:dyDescent="0.35">
      <c r="A11" s="41" t="s">
        <v>61</v>
      </c>
      <c r="B11" s="90" t="s">
        <v>197</v>
      </c>
      <c r="C11" s="90" t="s">
        <v>199</v>
      </c>
      <c r="D11" s="40" t="s">
        <v>3</v>
      </c>
      <c r="E11" s="40" t="s">
        <v>134</v>
      </c>
      <c r="F11" s="40" t="s">
        <v>139</v>
      </c>
      <c r="G11" s="40" t="s">
        <v>102</v>
      </c>
      <c r="H11" s="40" t="s">
        <v>5</v>
      </c>
      <c r="I11" s="45">
        <f>VLOOKUP(G11,'Orçamento Analítico'!$E$10:$J$145,6,FALSE)</f>
        <v>0</v>
      </c>
      <c r="J11" s="91">
        <v>25</v>
      </c>
      <c r="K11" s="45">
        <f>SINTETICO_VENC[[#This Row],[C.UNIT]]*SINTETICO_VENC[[#This Row],[QTDE]]</f>
        <v>0</v>
      </c>
      <c r="L11" s="83" t="s">
        <v>34</v>
      </c>
      <c r="M11" s="89">
        <f>BDI!$D$10</f>
        <v>0.30180000000000001</v>
      </c>
      <c r="N11" s="45">
        <f>SINTETICO_VENC[[#This Row],[C.TOTAL]]*(1+SINTETICO_VENC[[#This Row],[BDI]])</f>
        <v>0</v>
      </c>
      <c r="O11"/>
      <c r="P11"/>
    </row>
    <row r="12" spans="1:16" ht="24" x14ac:dyDescent="0.35">
      <c r="A12" s="41" t="s">
        <v>63</v>
      </c>
      <c r="B12" s="90" t="s">
        <v>197</v>
      </c>
      <c r="C12" s="90" t="s">
        <v>199</v>
      </c>
      <c r="D12" s="40" t="s">
        <v>3</v>
      </c>
      <c r="E12" s="40" t="s">
        <v>134</v>
      </c>
      <c r="F12" s="40" t="s">
        <v>140</v>
      </c>
      <c r="G12" s="40" t="s">
        <v>292</v>
      </c>
      <c r="H12" s="40" t="s">
        <v>5</v>
      </c>
      <c r="I12" s="45">
        <f>VLOOKUP(G12,'Orçamento Analítico'!$E$10:$J$145,6,FALSE)</f>
        <v>0</v>
      </c>
      <c r="J12" s="91">
        <v>5</v>
      </c>
      <c r="K12" s="45">
        <f>SINTETICO_VENC[[#This Row],[C.UNIT]]*SINTETICO_VENC[[#This Row],[QTDE]]</f>
        <v>0</v>
      </c>
      <c r="L12" s="83" t="s">
        <v>34</v>
      </c>
      <c r="M12" s="89">
        <f>BDI!$D$10</f>
        <v>0.30180000000000001</v>
      </c>
      <c r="N12" s="45">
        <f>SINTETICO_VENC[[#This Row],[C.TOTAL]]*(1+SINTETICO_VENC[[#This Row],[BDI]])</f>
        <v>0</v>
      </c>
      <c r="O12"/>
      <c r="P12"/>
    </row>
    <row r="13" spans="1:16" ht="24" x14ac:dyDescent="0.35">
      <c r="A13" s="41" t="s">
        <v>65</v>
      </c>
      <c r="B13" s="90" t="s">
        <v>197</v>
      </c>
      <c r="C13" s="90" t="s">
        <v>199</v>
      </c>
      <c r="D13" s="40" t="s">
        <v>3</v>
      </c>
      <c r="E13" s="40" t="s">
        <v>134</v>
      </c>
      <c r="F13" s="40" t="s">
        <v>142</v>
      </c>
      <c r="G13" s="40" t="s">
        <v>293</v>
      </c>
      <c r="H13" s="40" t="s">
        <v>5</v>
      </c>
      <c r="I13" s="45">
        <f>VLOOKUP(G13,'Orçamento Analítico'!$E$10:$J$145,6,FALSE)</f>
        <v>0</v>
      </c>
      <c r="J13" s="91">
        <v>20</v>
      </c>
      <c r="K13" s="45">
        <f>SINTETICO_VENC[[#This Row],[C.UNIT]]*SINTETICO_VENC[[#This Row],[QTDE]]</f>
        <v>0</v>
      </c>
      <c r="L13" s="83" t="s">
        <v>34</v>
      </c>
      <c r="M13" s="89">
        <f>BDI!$D$10</f>
        <v>0.30180000000000001</v>
      </c>
      <c r="N13" s="45">
        <f>SINTETICO_VENC[[#This Row],[C.TOTAL]]*(1+SINTETICO_VENC[[#This Row],[BDI]])</f>
        <v>0</v>
      </c>
      <c r="O13"/>
      <c r="P13"/>
    </row>
    <row r="14" spans="1:16" ht="24" x14ac:dyDescent="0.35">
      <c r="A14" s="41" t="s">
        <v>67</v>
      </c>
      <c r="B14" s="90" t="s">
        <v>197</v>
      </c>
      <c r="C14" s="90" t="s">
        <v>199</v>
      </c>
      <c r="D14" s="40" t="s">
        <v>3</v>
      </c>
      <c r="E14" s="40" t="s">
        <v>134</v>
      </c>
      <c r="F14" s="40" t="s">
        <v>143</v>
      </c>
      <c r="G14" s="40" t="s">
        <v>294</v>
      </c>
      <c r="H14" s="40" t="s">
        <v>5</v>
      </c>
      <c r="I14" s="45">
        <f>VLOOKUP(G14,'Orçamento Analítico'!$E$10:$J$145,6,FALSE)</f>
        <v>0</v>
      </c>
      <c r="J14" s="91">
        <v>13</v>
      </c>
      <c r="K14" s="45">
        <f>SINTETICO_VENC[[#This Row],[C.UNIT]]*SINTETICO_VENC[[#This Row],[QTDE]]</f>
        <v>0</v>
      </c>
      <c r="L14" s="83" t="s">
        <v>34</v>
      </c>
      <c r="M14" s="89">
        <f>BDI!$D$10</f>
        <v>0.30180000000000001</v>
      </c>
      <c r="N14" s="45">
        <f>SINTETICO_VENC[[#This Row],[C.TOTAL]]*(1+SINTETICO_VENC[[#This Row],[BDI]])</f>
        <v>0</v>
      </c>
      <c r="O14"/>
      <c r="P14"/>
    </row>
    <row r="15" spans="1:16" ht="24" x14ac:dyDescent="0.35">
      <c r="A15" s="41" t="s">
        <v>69</v>
      </c>
      <c r="B15" s="90" t="s">
        <v>197</v>
      </c>
      <c r="C15" s="90" t="s">
        <v>199</v>
      </c>
      <c r="D15" s="40" t="s">
        <v>3</v>
      </c>
      <c r="E15" s="40" t="s">
        <v>134</v>
      </c>
      <c r="F15" s="40" t="s">
        <v>144</v>
      </c>
      <c r="G15" s="40" t="s">
        <v>295</v>
      </c>
      <c r="H15" s="40" t="s">
        <v>5</v>
      </c>
      <c r="I15" s="45">
        <f>VLOOKUP(G15,'Orçamento Analítico'!$E$10:$J$145,6,FALSE)</f>
        <v>0</v>
      </c>
      <c r="J15" s="91">
        <v>9</v>
      </c>
      <c r="K15" s="45">
        <f>SINTETICO_VENC[[#This Row],[C.UNIT]]*SINTETICO_VENC[[#This Row],[QTDE]]</f>
        <v>0</v>
      </c>
      <c r="L15" s="83" t="s">
        <v>34</v>
      </c>
      <c r="M15" s="89">
        <f>BDI!$D$10</f>
        <v>0.30180000000000001</v>
      </c>
      <c r="N15" s="45">
        <f>SINTETICO_VENC[[#This Row],[C.TOTAL]]*(1+SINTETICO_VENC[[#This Row],[BDI]])</f>
        <v>0</v>
      </c>
      <c r="O15"/>
      <c r="P15"/>
    </row>
    <row r="16" spans="1:16" ht="24" x14ac:dyDescent="0.35">
      <c r="A16" s="41" t="s">
        <v>71</v>
      </c>
      <c r="B16" s="90" t="s">
        <v>197</v>
      </c>
      <c r="C16" s="90" t="s">
        <v>200</v>
      </c>
      <c r="D16" s="40" t="s">
        <v>3</v>
      </c>
      <c r="E16" s="40" t="s">
        <v>134</v>
      </c>
      <c r="F16" s="40" t="s">
        <v>244</v>
      </c>
      <c r="G16" s="40" t="s">
        <v>213</v>
      </c>
      <c r="H16" s="40" t="s">
        <v>5</v>
      </c>
      <c r="I16" s="45">
        <f>VLOOKUP(G16,'Orçamento Analítico'!$E$10:$J$145,6,FALSE)</f>
        <v>0</v>
      </c>
      <c r="J16" s="91">
        <v>20</v>
      </c>
      <c r="K16" s="45">
        <f>SINTETICO_VENC[[#This Row],[C.UNIT]]*SINTETICO_VENC[[#This Row],[QTDE]]</f>
        <v>0</v>
      </c>
      <c r="L16" s="83" t="s">
        <v>34</v>
      </c>
      <c r="M16" s="89">
        <f>BDI!$D$10</f>
        <v>0.30180000000000001</v>
      </c>
      <c r="N16" s="45">
        <f>SINTETICO_VENC[[#This Row],[C.TOTAL]]*(1+SINTETICO_VENC[[#This Row],[BDI]])</f>
        <v>0</v>
      </c>
      <c r="O16"/>
      <c r="P16"/>
    </row>
    <row r="17" spans="1:16" ht="24" x14ac:dyDescent="0.35">
      <c r="A17" s="41" t="s">
        <v>73</v>
      </c>
      <c r="B17" s="90" t="s">
        <v>197</v>
      </c>
      <c r="C17" s="90" t="s">
        <v>200</v>
      </c>
      <c r="D17" s="40" t="s">
        <v>3</v>
      </c>
      <c r="E17" s="40" t="s">
        <v>134</v>
      </c>
      <c r="F17" s="40" t="s">
        <v>146</v>
      </c>
      <c r="G17" s="40" t="s">
        <v>243</v>
      </c>
      <c r="H17" s="40" t="s">
        <v>5</v>
      </c>
      <c r="I17" s="45">
        <f>VLOOKUP(G17,'Orçamento Analítico'!$E$10:$J$145,6,FALSE)</f>
        <v>0</v>
      </c>
      <c r="J17" s="91">
        <v>25</v>
      </c>
      <c r="K17" s="45">
        <f>SINTETICO_VENC[[#This Row],[C.UNIT]]*SINTETICO_VENC[[#This Row],[QTDE]]</f>
        <v>0</v>
      </c>
      <c r="L17" s="83" t="s">
        <v>34</v>
      </c>
      <c r="M17" s="89">
        <f>BDI!$D$10</f>
        <v>0.30180000000000001</v>
      </c>
      <c r="N17" s="45">
        <f>SINTETICO_VENC[[#This Row],[C.TOTAL]]*(1+SINTETICO_VENC[[#This Row],[BDI]])</f>
        <v>0</v>
      </c>
      <c r="O17"/>
      <c r="P17"/>
    </row>
    <row r="18" spans="1:16" ht="24" x14ac:dyDescent="0.35">
      <c r="A18" s="41" t="s">
        <v>106</v>
      </c>
      <c r="B18" s="90" t="s">
        <v>197</v>
      </c>
      <c r="C18" s="90" t="s">
        <v>201</v>
      </c>
      <c r="D18" s="40" t="s">
        <v>3</v>
      </c>
      <c r="E18" s="40" t="s">
        <v>134</v>
      </c>
      <c r="F18" s="40" t="s">
        <v>148</v>
      </c>
      <c r="G18" s="40" t="s">
        <v>252</v>
      </c>
      <c r="H18" s="40" t="s">
        <v>5</v>
      </c>
      <c r="I18" s="45">
        <f>VLOOKUP(G18,'Orçamento Analítico'!$E$10:$J$145,6,FALSE)</f>
        <v>0</v>
      </c>
      <c r="J18" s="91">
        <v>25</v>
      </c>
      <c r="K18" s="45">
        <f>SINTETICO_VENC[[#This Row],[C.UNIT]]*SINTETICO_VENC[[#This Row],[QTDE]]</f>
        <v>0</v>
      </c>
      <c r="L18" s="83" t="s">
        <v>34</v>
      </c>
      <c r="M18" s="89">
        <f>BDI!$D$10</f>
        <v>0.30180000000000001</v>
      </c>
      <c r="N18" s="45">
        <f>SINTETICO_VENC[[#This Row],[C.TOTAL]]*(1+SINTETICO_VENC[[#This Row],[BDI]])</f>
        <v>0</v>
      </c>
      <c r="O18"/>
      <c r="P18"/>
    </row>
    <row r="19" spans="1:16" ht="36" x14ac:dyDescent="0.35">
      <c r="A19" s="41" t="s">
        <v>75</v>
      </c>
      <c r="B19" s="90" t="s">
        <v>202</v>
      </c>
      <c r="C19" s="90" t="s">
        <v>203</v>
      </c>
      <c r="D19" s="40" t="s">
        <v>3</v>
      </c>
      <c r="E19" s="40" t="s">
        <v>134</v>
      </c>
      <c r="F19" s="40" t="s">
        <v>149</v>
      </c>
      <c r="G19" s="40" t="s">
        <v>296</v>
      </c>
      <c r="H19" s="40" t="s">
        <v>5</v>
      </c>
      <c r="I19" s="45">
        <f>VLOOKUP(G19,'Orçamento Analítico'!$E$10:$J$145,6,FALSE)</f>
        <v>0</v>
      </c>
      <c r="J19" s="91">
        <v>20</v>
      </c>
      <c r="K19" s="45">
        <f>SINTETICO_VENC[[#This Row],[C.UNIT]]*SINTETICO_VENC[[#This Row],[QTDE]]</f>
        <v>0</v>
      </c>
      <c r="L19" s="83" t="s">
        <v>34</v>
      </c>
      <c r="M19" s="89">
        <f>BDI!$D$10</f>
        <v>0.30180000000000001</v>
      </c>
      <c r="N19" s="45">
        <f>SINTETICO_VENC[[#This Row],[C.TOTAL]]*(1+SINTETICO_VENC[[#This Row],[BDI]])</f>
        <v>0</v>
      </c>
      <c r="O19"/>
      <c r="P19"/>
    </row>
    <row r="20" spans="1:16" ht="36" x14ac:dyDescent="0.35">
      <c r="A20" s="41" t="s">
        <v>76</v>
      </c>
      <c r="B20" s="90" t="s">
        <v>202</v>
      </c>
      <c r="C20" s="90" t="s">
        <v>203</v>
      </c>
      <c r="D20" s="40" t="s">
        <v>3</v>
      </c>
      <c r="E20" s="40" t="s">
        <v>134</v>
      </c>
      <c r="F20" s="40" t="s">
        <v>150</v>
      </c>
      <c r="G20" s="40" t="s">
        <v>297</v>
      </c>
      <c r="H20" s="40" t="s">
        <v>5</v>
      </c>
      <c r="I20" s="45">
        <f>VLOOKUP(G20,'Orçamento Analítico'!$E$10:$J$145,6,FALSE)</f>
        <v>0</v>
      </c>
      <c r="J20" s="91">
        <v>6</v>
      </c>
      <c r="K20" s="45">
        <f>SINTETICO_VENC[[#This Row],[C.UNIT]]*SINTETICO_VENC[[#This Row],[QTDE]]</f>
        <v>0</v>
      </c>
      <c r="L20" s="83" t="s">
        <v>34</v>
      </c>
      <c r="M20" s="89">
        <f>BDI!$D$10</f>
        <v>0.30180000000000001</v>
      </c>
      <c r="N20" s="45">
        <f>SINTETICO_VENC[[#This Row],[C.TOTAL]]*(1+SINTETICO_VENC[[#This Row],[BDI]])</f>
        <v>0</v>
      </c>
      <c r="O20"/>
      <c r="P20"/>
    </row>
    <row r="21" spans="1:16" ht="36" x14ac:dyDescent="0.35">
      <c r="A21" s="41" t="s">
        <v>82</v>
      </c>
      <c r="B21" s="90" t="s">
        <v>202</v>
      </c>
      <c r="C21" s="90" t="s">
        <v>204</v>
      </c>
      <c r="D21" s="40" t="s">
        <v>3</v>
      </c>
      <c r="E21" s="40" t="s">
        <v>134</v>
      </c>
      <c r="F21" s="40" t="s">
        <v>156</v>
      </c>
      <c r="G21" s="40" t="s">
        <v>298</v>
      </c>
      <c r="H21" s="40" t="s">
        <v>5</v>
      </c>
      <c r="I21" s="45">
        <f>VLOOKUP(G21,'Orçamento Analítico'!$E$10:$J$145,6,FALSE)</f>
        <v>0</v>
      </c>
      <c r="J21" s="91">
        <v>13</v>
      </c>
      <c r="K21" s="45">
        <f>SINTETICO_VENC[[#This Row],[C.UNIT]]*SINTETICO_VENC[[#This Row],[QTDE]]</f>
        <v>0</v>
      </c>
      <c r="L21" s="83" t="s">
        <v>34</v>
      </c>
      <c r="M21" s="89">
        <f>BDI!$D$10</f>
        <v>0.30180000000000001</v>
      </c>
      <c r="N21" s="45">
        <f>SINTETICO_VENC[[#This Row],[C.TOTAL]]*(1+SINTETICO_VENC[[#This Row],[BDI]])</f>
        <v>0</v>
      </c>
      <c r="O21"/>
      <c r="P21"/>
    </row>
    <row r="22" spans="1:16" ht="36" x14ac:dyDescent="0.35">
      <c r="A22" s="41" t="s">
        <v>83</v>
      </c>
      <c r="B22" s="90" t="s">
        <v>202</v>
      </c>
      <c r="C22" s="90" t="s">
        <v>205</v>
      </c>
      <c r="D22" s="40" t="s">
        <v>3</v>
      </c>
      <c r="E22" s="40" t="s">
        <v>134</v>
      </c>
      <c r="F22" s="40" t="s">
        <v>157</v>
      </c>
      <c r="G22" s="40" t="s">
        <v>299</v>
      </c>
      <c r="H22" s="40" t="s">
        <v>5</v>
      </c>
      <c r="I22" s="45">
        <f>VLOOKUP(G22,'Orçamento Analítico'!$E$10:$J$145,6,FALSE)</f>
        <v>0</v>
      </c>
      <c r="J22" s="91">
        <v>15</v>
      </c>
      <c r="K22" s="45">
        <f>SINTETICO_VENC[[#This Row],[C.UNIT]]*SINTETICO_VENC[[#This Row],[QTDE]]</f>
        <v>0</v>
      </c>
      <c r="L22" s="83" t="s">
        <v>34</v>
      </c>
      <c r="M22" s="89">
        <f>BDI!$D$10</f>
        <v>0.30180000000000001</v>
      </c>
      <c r="N22" s="45">
        <f>SINTETICO_VENC[[#This Row],[C.TOTAL]]*(1+SINTETICO_VENC[[#This Row],[BDI]])</f>
        <v>0</v>
      </c>
      <c r="O22"/>
      <c r="P22"/>
    </row>
    <row r="23" spans="1:16" ht="36" x14ac:dyDescent="0.35">
      <c r="A23" s="41" t="s">
        <v>84</v>
      </c>
      <c r="B23" s="90" t="s">
        <v>202</v>
      </c>
      <c r="C23" s="90" t="s">
        <v>206</v>
      </c>
      <c r="D23" s="40" t="s">
        <v>3</v>
      </c>
      <c r="E23" s="40" t="s">
        <v>134</v>
      </c>
      <c r="F23" s="40" t="s">
        <v>160</v>
      </c>
      <c r="G23" s="40" t="s">
        <v>300</v>
      </c>
      <c r="H23" s="40" t="s">
        <v>5</v>
      </c>
      <c r="I23" s="45">
        <f>VLOOKUP(G23,'Orçamento Analítico'!$E$10:$J$145,6,FALSE)</f>
        <v>0</v>
      </c>
      <c r="J23" s="91">
        <v>12</v>
      </c>
      <c r="K23" s="45">
        <f>SINTETICO_VENC[[#This Row],[C.UNIT]]*SINTETICO_VENC[[#This Row],[QTDE]]</f>
        <v>0</v>
      </c>
      <c r="L23" s="83" t="s">
        <v>34</v>
      </c>
      <c r="M23" s="89">
        <f>BDI!$D$10</f>
        <v>0.30180000000000001</v>
      </c>
      <c r="N23" s="45">
        <f>SINTETICO_VENC[[#This Row],[C.TOTAL]]*(1+SINTETICO_VENC[[#This Row],[BDI]])</f>
        <v>0</v>
      </c>
      <c r="O23"/>
      <c r="P23"/>
    </row>
    <row r="24" spans="1:16" ht="36" x14ac:dyDescent="0.35">
      <c r="A24" s="41" t="s">
        <v>85</v>
      </c>
      <c r="B24" s="90" t="s">
        <v>202</v>
      </c>
      <c r="C24" s="90" t="s">
        <v>207</v>
      </c>
      <c r="D24" s="40" t="s">
        <v>3</v>
      </c>
      <c r="E24" s="40" t="s">
        <v>134</v>
      </c>
      <c r="F24" s="40" t="s">
        <v>162</v>
      </c>
      <c r="G24" s="40" t="s">
        <v>301</v>
      </c>
      <c r="H24" s="40" t="s">
        <v>5</v>
      </c>
      <c r="I24" s="45">
        <f>VLOOKUP(G24,'Orçamento Analítico'!$E$10:$J$145,6,FALSE)</f>
        <v>0</v>
      </c>
      <c r="J24" s="91">
        <v>10</v>
      </c>
      <c r="K24" s="45">
        <f>SINTETICO_VENC[[#This Row],[C.UNIT]]*SINTETICO_VENC[[#This Row],[QTDE]]</f>
        <v>0</v>
      </c>
      <c r="L24" s="83" t="s">
        <v>34</v>
      </c>
      <c r="M24" s="89">
        <f>BDI!$D$10</f>
        <v>0.30180000000000001</v>
      </c>
      <c r="N24" s="45">
        <f>SINTETICO_VENC[[#This Row],[C.TOTAL]]*(1+SINTETICO_VENC[[#This Row],[BDI]])</f>
        <v>0</v>
      </c>
      <c r="O24"/>
      <c r="P24"/>
    </row>
    <row r="25" spans="1:16" ht="36" x14ac:dyDescent="0.35">
      <c r="A25" s="41" t="s">
        <v>190</v>
      </c>
      <c r="B25" s="90" t="s">
        <v>202</v>
      </c>
      <c r="C25" s="90" t="s">
        <v>208</v>
      </c>
      <c r="D25" s="40" t="s">
        <v>3</v>
      </c>
      <c r="E25" s="40" t="s">
        <v>134</v>
      </c>
      <c r="F25" s="40" t="s">
        <v>163</v>
      </c>
      <c r="G25" s="40" t="s">
        <v>302</v>
      </c>
      <c r="H25" s="40" t="s">
        <v>5</v>
      </c>
      <c r="I25" s="45">
        <f>VLOOKUP(G25,'Orçamento Analítico'!$E$10:$J$145,6,FALSE)</f>
        <v>0</v>
      </c>
      <c r="J25" s="91">
        <v>10</v>
      </c>
      <c r="K25" s="45">
        <f>SINTETICO_VENC[[#This Row],[C.UNIT]]*SINTETICO_VENC[[#This Row],[QTDE]]</f>
        <v>0</v>
      </c>
      <c r="L25" s="83" t="s">
        <v>34</v>
      </c>
      <c r="M25" s="89">
        <f>BDI!$D$10</f>
        <v>0.30180000000000001</v>
      </c>
      <c r="N25" s="45">
        <f>SINTETICO_VENC[[#This Row],[C.TOTAL]]*(1+SINTETICO_VENC[[#This Row],[BDI]])</f>
        <v>0</v>
      </c>
      <c r="O25"/>
      <c r="P25"/>
    </row>
    <row r="26" spans="1:16" ht="36" x14ac:dyDescent="0.35">
      <c r="A26" s="41" t="s">
        <v>230</v>
      </c>
      <c r="B26" s="90" t="s">
        <v>202</v>
      </c>
      <c r="C26" s="90" t="s">
        <v>208</v>
      </c>
      <c r="D26" s="40" t="s">
        <v>3</v>
      </c>
      <c r="E26" s="40" t="s">
        <v>134</v>
      </c>
      <c r="F26" s="40" t="s">
        <v>164</v>
      </c>
      <c r="G26" s="40" t="s">
        <v>303</v>
      </c>
      <c r="H26" s="40" t="s">
        <v>5</v>
      </c>
      <c r="I26" s="45">
        <f>VLOOKUP(G26,'Orçamento Analítico'!$E$10:$J$145,6,FALSE)</f>
        <v>0</v>
      </c>
      <c r="J26" s="91">
        <v>10</v>
      </c>
      <c r="K26" s="45">
        <f>SINTETICO_VENC[[#This Row],[C.UNIT]]*SINTETICO_VENC[[#This Row],[QTDE]]</f>
        <v>0</v>
      </c>
      <c r="L26" s="83" t="s">
        <v>34</v>
      </c>
      <c r="M26" s="89">
        <f>BDI!$D$10</f>
        <v>0.30180000000000001</v>
      </c>
      <c r="N26" s="45">
        <f>SINTETICO_VENC[[#This Row],[C.TOTAL]]*(1+SINTETICO_VENC[[#This Row],[BDI]])</f>
        <v>0</v>
      </c>
      <c r="O26"/>
      <c r="P26"/>
    </row>
    <row r="27" spans="1:16" x14ac:dyDescent="0.35">
      <c r="A27" s="41" t="s">
        <v>78</v>
      </c>
      <c r="B27" s="90" t="s">
        <v>209</v>
      </c>
      <c r="C27" s="90" t="s">
        <v>210</v>
      </c>
      <c r="D27" s="40" t="s">
        <v>3</v>
      </c>
      <c r="E27" s="40" t="s">
        <v>134</v>
      </c>
      <c r="F27" s="40" t="s">
        <v>165</v>
      </c>
      <c r="G27" s="40" t="s">
        <v>214</v>
      </c>
      <c r="H27" s="40" t="s">
        <v>5</v>
      </c>
      <c r="I27" s="45">
        <f>VLOOKUP(G27,'Orçamento Analítico'!$E$10:$J$145,6,FALSE)</f>
        <v>0</v>
      </c>
      <c r="J27" s="91">
        <v>3</v>
      </c>
      <c r="K27" s="45">
        <f>SINTETICO_VENC[[#This Row],[C.UNIT]]*SINTETICO_VENC[[#This Row],[QTDE]]</f>
        <v>0</v>
      </c>
      <c r="L27" s="83" t="s">
        <v>34</v>
      </c>
      <c r="M27" s="89">
        <f>BDI!$D$10</f>
        <v>0.30180000000000001</v>
      </c>
      <c r="N27" s="45">
        <f>SINTETICO_VENC[[#This Row],[C.TOTAL]]*(1+SINTETICO_VENC[[#This Row],[BDI]])</f>
        <v>0</v>
      </c>
      <c r="O27"/>
      <c r="P27"/>
    </row>
    <row r="28" spans="1:16" x14ac:dyDescent="0.35">
      <c r="A28" s="41" t="s">
        <v>80</v>
      </c>
      <c r="B28" s="90" t="s">
        <v>246</v>
      </c>
      <c r="C28" s="90" t="s">
        <v>247</v>
      </c>
      <c r="D28" s="40" t="s">
        <v>3</v>
      </c>
      <c r="E28" s="40" t="s">
        <v>134</v>
      </c>
      <c r="F28" s="40" t="s">
        <v>166</v>
      </c>
      <c r="G28" s="40" t="s">
        <v>236</v>
      </c>
      <c r="H28" s="40" t="s">
        <v>51</v>
      </c>
      <c r="I28" s="45">
        <f>VLOOKUP(G28,'Orçamento Analítico'!$E$10:$J$145,6,FALSE)</f>
        <v>0</v>
      </c>
      <c r="J28" s="91">
        <v>1</v>
      </c>
      <c r="K28" s="45">
        <f>SINTETICO_VENC[[#This Row],[C.UNIT]]*SINTETICO_VENC[[#This Row],[QTDE]]</f>
        <v>0</v>
      </c>
      <c r="L28" s="83" t="s">
        <v>34</v>
      </c>
      <c r="M28" s="89">
        <f>BDI!$D$10</f>
        <v>0.30180000000000001</v>
      </c>
      <c r="N28" s="45">
        <f>SINTETICO_VENC[[#This Row],[C.TOTAL]]*(1+SINTETICO_VENC[[#This Row],[BDI]])</f>
        <v>0</v>
      </c>
      <c r="O28"/>
      <c r="P28"/>
    </row>
    <row r="29" spans="1:16" ht="24" x14ac:dyDescent="0.35">
      <c r="A29" s="41" t="s">
        <v>113</v>
      </c>
      <c r="B29" s="90" t="s">
        <v>211</v>
      </c>
      <c r="C29" s="90" t="s">
        <v>212</v>
      </c>
      <c r="D29" s="40" t="s">
        <v>3</v>
      </c>
      <c r="E29" s="40" t="s">
        <v>134</v>
      </c>
      <c r="F29" s="40" t="s">
        <v>172</v>
      </c>
      <c r="G29" s="40" t="s">
        <v>122</v>
      </c>
      <c r="H29" s="40" t="s">
        <v>51</v>
      </c>
      <c r="I29" s="45">
        <f>VLOOKUP(G29,'Orçamento Analítico'!$E$10:$J$145,6,FALSE)</f>
        <v>0</v>
      </c>
      <c r="J29" s="91">
        <v>1</v>
      </c>
      <c r="K29" s="45">
        <f>SINTETICO_VENC[[#This Row],[C.UNIT]]*SINTETICO_VENC[[#This Row],[QTDE]]</f>
        <v>0</v>
      </c>
      <c r="L29" s="83" t="s">
        <v>34</v>
      </c>
      <c r="M29" s="89">
        <f>BDI!$D$10</f>
        <v>0.30180000000000001</v>
      </c>
      <c r="N29" s="45">
        <f>SINTETICO_VENC[[#This Row],[C.TOTAL]]*(1+SINTETICO_VENC[[#This Row],[BDI]])</f>
        <v>0</v>
      </c>
      <c r="O29"/>
      <c r="P29"/>
    </row>
    <row r="30" spans="1:16" x14ac:dyDescent="0.35">
      <c r="A30" s="41" t="s">
        <v>240</v>
      </c>
      <c r="B30" s="90" t="s">
        <v>248</v>
      </c>
      <c r="C30" s="90" t="s">
        <v>249</v>
      </c>
      <c r="D30" s="40" t="s">
        <v>3</v>
      </c>
      <c r="E30" s="40" t="s">
        <v>134</v>
      </c>
      <c r="F30" s="40" t="s">
        <v>182</v>
      </c>
      <c r="G30" s="40" t="s">
        <v>169</v>
      </c>
      <c r="H30" s="40" t="s">
        <v>51</v>
      </c>
      <c r="I30" s="45">
        <f>VLOOKUP(G30,'Orçamento Analítico'!$E$10:$J$145,6,FALSE)</f>
        <v>0</v>
      </c>
      <c r="J30" s="91">
        <v>1</v>
      </c>
      <c r="K30" s="45">
        <f>SINTETICO_VENC[[#This Row],[C.UNIT]]*SINTETICO_VENC[[#This Row],[QTDE]]</f>
        <v>0</v>
      </c>
      <c r="L30" s="83" t="s">
        <v>34</v>
      </c>
      <c r="M30" s="89">
        <f>BDI!$D$10</f>
        <v>0.30180000000000001</v>
      </c>
      <c r="N30" s="45">
        <f>SINTETICO_VENC[[#This Row],[C.TOTAL]]*(1+SINTETICO_VENC[[#This Row],[BDI]])</f>
        <v>0</v>
      </c>
      <c r="O30"/>
      <c r="P30"/>
    </row>
    <row r="31" spans="1:16" x14ac:dyDescent="0.35">
      <c r="A31" s="41" t="s">
        <v>241</v>
      </c>
      <c r="B31" s="90" t="s">
        <v>248</v>
      </c>
      <c r="C31" s="90" t="s">
        <v>250</v>
      </c>
      <c r="D31" s="40" t="s">
        <v>3</v>
      </c>
      <c r="E31" s="40" t="s">
        <v>134</v>
      </c>
      <c r="F31" s="40" t="s">
        <v>183</v>
      </c>
      <c r="G31" s="40" t="s">
        <v>120</v>
      </c>
      <c r="H31" s="40" t="s">
        <v>5</v>
      </c>
      <c r="I31" s="45">
        <f>VLOOKUP(G31,'Orçamento Analítico'!$E$10:$J$145,6,FALSE)</f>
        <v>0</v>
      </c>
      <c r="J31" s="91">
        <v>20</v>
      </c>
      <c r="K31" s="45">
        <f>SINTETICO_VENC[[#This Row],[C.UNIT]]*SINTETICO_VENC[[#This Row],[QTDE]]</f>
        <v>0</v>
      </c>
      <c r="L31" s="83" t="s">
        <v>34</v>
      </c>
      <c r="M31" s="89">
        <f>BDI!$D$10</f>
        <v>0.30180000000000001</v>
      </c>
      <c r="N31" s="45">
        <f>SINTETICO_VENC[[#This Row],[C.TOTAL]]*(1+SINTETICO_VENC[[#This Row],[BDI]])</f>
        <v>0</v>
      </c>
      <c r="O31"/>
      <c r="P31"/>
    </row>
    <row r="32" spans="1:16" x14ac:dyDescent="0.35">
      <c r="A32" s="41" t="s">
        <v>242</v>
      </c>
      <c r="B32" s="90" t="s">
        <v>248</v>
      </c>
      <c r="C32" s="90" t="s">
        <v>251</v>
      </c>
      <c r="D32" s="40" t="s">
        <v>3</v>
      </c>
      <c r="E32" s="40" t="s">
        <v>134</v>
      </c>
      <c r="F32" s="40" t="s">
        <v>184</v>
      </c>
      <c r="G32" s="40" t="s">
        <v>171</v>
      </c>
      <c r="H32" s="40" t="s">
        <v>51</v>
      </c>
      <c r="I32" s="45">
        <f>VLOOKUP(G32,'Orçamento Analítico'!$E$10:$J$145,6,FALSE)</f>
        <v>0</v>
      </c>
      <c r="J32" s="91">
        <v>1</v>
      </c>
      <c r="K32" s="45">
        <f>SINTETICO_VENC[[#This Row],[C.UNIT]]*SINTETICO_VENC[[#This Row],[QTDE]]</f>
        <v>0</v>
      </c>
      <c r="L32" s="83" t="s">
        <v>34</v>
      </c>
      <c r="M32" s="89">
        <f>BDI!$D$10</f>
        <v>0.30180000000000001</v>
      </c>
      <c r="N32" s="45">
        <f>SINTETICO_VENC[[#This Row],[C.TOTAL]]*(1+SINTETICO_VENC[[#This Row],[BDI]])</f>
        <v>0</v>
      </c>
      <c r="O32"/>
      <c r="P32"/>
    </row>
  </sheetData>
  <sheetProtection algorithmName="SHA-512" hashValue="puR/oUAm6ouCV6JfPtna7UT3MUEKtUc7ltZW8lbOydi+ganhuhj9ybrm3voe40ZAapHhR+r0M0B8W3o3QTjDZQ==" saltValue="mb4gkxlvnPpquRAVAeeSjw==" spinCount="100000" sheet="1" objects="1" scenarios="1"/>
  <protectedRanges>
    <protectedRange sqref="A3:D7" name="LOGO3"/>
  </protectedRanges>
  <mergeCells count="1">
    <mergeCell ref="B4:C6"/>
  </mergeCells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9B05B-DFCA-4E6D-9019-6EAC048CCC75}">
  <sheetPr>
    <tabColor rgb="FFC0504D"/>
  </sheetPr>
  <dimension ref="A1:E32"/>
  <sheetViews>
    <sheetView showGridLines="0" zoomScale="90" zoomScaleNormal="90" workbookViewId="0">
      <selection activeCell="M18" sqref="M18"/>
    </sheetView>
  </sheetViews>
  <sheetFormatPr defaultRowHeight="14.5" x14ac:dyDescent="0.35"/>
  <cols>
    <col min="1" max="1" width="63.1796875" bestFit="1" customWidth="1"/>
    <col min="2" max="3" width="20.7265625" customWidth="1"/>
    <col min="4" max="4" width="10" style="44" customWidth="1"/>
    <col min="5" max="5" width="11" bestFit="1" customWidth="1"/>
  </cols>
  <sheetData>
    <row r="1" spans="1:5" s="1" customFormat="1" ht="10" customHeight="1" x14ac:dyDescent="0.3">
      <c r="A1" s="2"/>
      <c r="B1" s="2"/>
      <c r="C1" s="2"/>
      <c r="D1" s="86"/>
    </row>
    <row r="2" spans="1:5" s="1" customFormat="1" ht="5.15" customHeight="1" x14ac:dyDescent="0.3">
      <c r="A2" s="3"/>
      <c r="B2" s="3"/>
      <c r="C2" s="3"/>
      <c r="D2" s="87"/>
    </row>
    <row r="3" spans="1:5" s="1" customFormat="1" ht="13" x14ac:dyDescent="0.3">
      <c r="A3" s="84"/>
      <c r="B3" s="4"/>
      <c r="C3" s="4"/>
      <c r="D3" s="88"/>
    </row>
    <row r="4" spans="1:5" s="1" customFormat="1" ht="13" x14ac:dyDescent="0.3">
      <c r="A4" s="153" t="s">
        <v>91</v>
      </c>
      <c r="B4" s="4"/>
      <c r="C4" s="4"/>
      <c r="D4" s="88"/>
    </row>
    <row r="5" spans="1:5" s="1" customFormat="1" ht="15" customHeight="1" x14ac:dyDescent="0.3">
      <c r="A5" s="153"/>
      <c r="B5" s="4"/>
      <c r="C5" s="4"/>
      <c r="D5" s="88"/>
    </row>
    <row r="6" spans="1:5" s="1" customFormat="1" ht="13" x14ac:dyDescent="0.3">
      <c r="A6" s="153"/>
      <c r="B6" s="4"/>
      <c r="C6" s="4"/>
      <c r="D6" s="88"/>
    </row>
    <row r="7" spans="1:5" s="1" customFormat="1" ht="24" customHeight="1" x14ac:dyDescent="0.3">
      <c r="A7" s="84"/>
      <c r="B7" s="76"/>
      <c r="C7" s="76"/>
      <c r="D7" s="88"/>
    </row>
    <row r="8" spans="1:5" s="1" customFormat="1" ht="5.15" customHeight="1" x14ac:dyDescent="0.3">
      <c r="A8" s="3"/>
      <c r="B8" s="3"/>
      <c r="C8" s="3"/>
      <c r="D8" s="87"/>
    </row>
    <row r="9" spans="1:5" s="74" customFormat="1" x14ac:dyDescent="0.35">
      <c r="A9" s="142" t="s">
        <v>94</v>
      </c>
      <c r="B9" s="142" t="s">
        <v>13</v>
      </c>
      <c r="C9" s="142" t="s">
        <v>93</v>
      </c>
      <c r="D9" s="142" t="s">
        <v>95</v>
      </c>
      <c r="E9" s="137"/>
    </row>
    <row r="10" spans="1:5" x14ac:dyDescent="0.35">
      <c r="A10" s="132" t="s">
        <v>197</v>
      </c>
      <c r="B10" s="135">
        <v>0</v>
      </c>
      <c r="C10" s="135">
        <v>0</v>
      </c>
      <c r="D10" s="133" t="e">
        <v>#DIV/0!</v>
      </c>
      <c r="E10" s="75"/>
    </row>
    <row r="11" spans="1:5" x14ac:dyDescent="0.35">
      <c r="A11" s="134" t="s">
        <v>198</v>
      </c>
      <c r="B11" s="135">
        <v>0</v>
      </c>
      <c r="C11" s="135">
        <v>0</v>
      </c>
      <c r="D11" s="133" t="e">
        <v>#DIV/0!</v>
      </c>
    </row>
    <row r="12" spans="1:5" x14ac:dyDescent="0.35">
      <c r="A12" s="134" t="s">
        <v>199</v>
      </c>
      <c r="B12" s="135">
        <v>0</v>
      </c>
      <c r="C12" s="135">
        <v>0</v>
      </c>
      <c r="D12" s="133" t="e">
        <v>#DIV/0!</v>
      </c>
    </row>
    <row r="13" spans="1:5" x14ac:dyDescent="0.35">
      <c r="A13" s="134" t="s">
        <v>200</v>
      </c>
      <c r="B13" s="135">
        <v>0</v>
      </c>
      <c r="C13" s="135">
        <v>0</v>
      </c>
      <c r="D13" s="133" t="e">
        <v>#DIV/0!</v>
      </c>
    </row>
    <row r="14" spans="1:5" x14ac:dyDescent="0.35">
      <c r="A14" s="134" t="s">
        <v>201</v>
      </c>
      <c r="B14" s="135">
        <v>0</v>
      </c>
      <c r="C14" s="135">
        <v>0</v>
      </c>
      <c r="D14" s="133" t="e">
        <v>#DIV/0!</v>
      </c>
    </row>
    <row r="15" spans="1:5" x14ac:dyDescent="0.35">
      <c r="A15" s="132" t="s">
        <v>202</v>
      </c>
      <c r="B15" s="135">
        <v>0</v>
      </c>
      <c r="C15" s="135">
        <v>0</v>
      </c>
      <c r="D15" s="133" t="e">
        <v>#DIV/0!</v>
      </c>
    </row>
    <row r="16" spans="1:5" x14ac:dyDescent="0.35">
      <c r="A16" s="134" t="s">
        <v>203</v>
      </c>
      <c r="B16" s="135">
        <v>0</v>
      </c>
      <c r="C16" s="135">
        <v>0</v>
      </c>
      <c r="D16" s="133" t="e">
        <v>#DIV/0!</v>
      </c>
    </row>
    <row r="17" spans="1:4" x14ac:dyDescent="0.35">
      <c r="A17" s="134" t="s">
        <v>204</v>
      </c>
      <c r="B17" s="135">
        <v>0</v>
      </c>
      <c r="C17" s="135">
        <v>0</v>
      </c>
      <c r="D17" s="133" t="e">
        <v>#DIV/0!</v>
      </c>
    </row>
    <row r="18" spans="1:4" x14ac:dyDescent="0.35">
      <c r="A18" s="134" t="s">
        <v>205</v>
      </c>
      <c r="B18" s="135">
        <v>0</v>
      </c>
      <c r="C18" s="135">
        <v>0</v>
      </c>
      <c r="D18" s="133" t="e">
        <v>#DIV/0!</v>
      </c>
    </row>
    <row r="19" spans="1:4" x14ac:dyDescent="0.35">
      <c r="A19" s="134" t="s">
        <v>206</v>
      </c>
      <c r="B19" s="135">
        <v>0</v>
      </c>
      <c r="C19" s="135">
        <v>0</v>
      </c>
      <c r="D19" s="133" t="e">
        <v>#DIV/0!</v>
      </c>
    </row>
    <row r="20" spans="1:4" x14ac:dyDescent="0.35">
      <c r="A20" s="134" t="s">
        <v>207</v>
      </c>
      <c r="B20" s="135">
        <v>0</v>
      </c>
      <c r="C20" s="135">
        <v>0</v>
      </c>
      <c r="D20" s="133" t="e">
        <v>#DIV/0!</v>
      </c>
    </row>
    <row r="21" spans="1:4" x14ac:dyDescent="0.35">
      <c r="A21" s="134" t="s">
        <v>208</v>
      </c>
      <c r="B21" s="135">
        <v>0</v>
      </c>
      <c r="C21" s="135">
        <v>0</v>
      </c>
      <c r="D21" s="133" t="e">
        <v>#DIV/0!</v>
      </c>
    </row>
    <row r="22" spans="1:4" x14ac:dyDescent="0.35">
      <c r="A22" s="132" t="s">
        <v>209</v>
      </c>
      <c r="B22" s="135">
        <v>0</v>
      </c>
      <c r="C22" s="135">
        <v>0</v>
      </c>
      <c r="D22" s="133" t="e">
        <v>#DIV/0!</v>
      </c>
    </row>
    <row r="23" spans="1:4" x14ac:dyDescent="0.35">
      <c r="A23" s="134" t="s">
        <v>210</v>
      </c>
      <c r="B23" s="135">
        <v>0</v>
      </c>
      <c r="C23" s="135">
        <v>0</v>
      </c>
      <c r="D23" s="133" t="e">
        <v>#DIV/0!</v>
      </c>
    </row>
    <row r="24" spans="1:4" x14ac:dyDescent="0.35">
      <c r="A24" s="132" t="s">
        <v>246</v>
      </c>
      <c r="B24" s="135">
        <v>0</v>
      </c>
      <c r="C24" s="135">
        <v>0</v>
      </c>
      <c r="D24" s="133" t="e">
        <v>#DIV/0!</v>
      </c>
    </row>
    <row r="25" spans="1:4" x14ac:dyDescent="0.35">
      <c r="A25" s="134" t="s">
        <v>247</v>
      </c>
      <c r="B25" s="135">
        <v>0</v>
      </c>
      <c r="C25" s="135">
        <v>0</v>
      </c>
      <c r="D25" s="133" t="e">
        <v>#DIV/0!</v>
      </c>
    </row>
    <row r="26" spans="1:4" x14ac:dyDescent="0.35">
      <c r="A26" s="132" t="s">
        <v>211</v>
      </c>
      <c r="B26" s="135">
        <v>0</v>
      </c>
      <c r="C26" s="135">
        <v>0</v>
      </c>
      <c r="D26" s="133" t="e">
        <v>#DIV/0!</v>
      </c>
    </row>
    <row r="27" spans="1:4" x14ac:dyDescent="0.35">
      <c r="A27" s="134" t="s">
        <v>212</v>
      </c>
      <c r="B27" s="135">
        <v>0</v>
      </c>
      <c r="C27" s="135">
        <v>0</v>
      </c>
      <c r="D27" s="133" t="e">
        <v>#DIV/0!</v>
      </c>
    </row>
    <row r="28" spans="1:4" x14ac:dyDescent="0.35">
      <c r="A28" s="132" t="s">
        <v>248</v>
      </c>
      <c r="B28" s="135">
        <v>0</v>
      </c>
      <c r="C28" s="135">
        <v>0</v>
      </c>
      <c r="D28" s="133" t="e">
        <v>#DIV/0!</v>
      </c>
    </row>
    <row r="29" spans="1:4" x14ac:dyDescent="0.35">
      <c r="A29" s="134" t="s">
        <v>249</v>
      </c>
      <c r="B29" s="135">
        <v>0</v>
      </c>
      <c r="C29" s="135">
        <v>0</v>
      </c>
      <c r="D29" s="133" t="e">
        <v>#DIV/0!</v>
      </c>
    </row>
    <row r="30" spans="1:4" x14ac:dyDescent="0.35">
      <c r="A30" s="134" t="s">
        <v>250</v>
      </c>
      <c r="B30" s="135">
        <v>0</v>
      </c>
      <c r="C30" s="135">
        <v>0</v>
      </c>
      <c r="D30" s="133" t="e">
        <v>#DIV/0!</v>
      </c>
    </row>
    <row r="31" spans="1:4" x14ac:dyDescent="0.35">
      <c r="A31" s="134" t="s">
        <v>251</v>
      </c>
      <c r="B31" s="135">
        <v>0</v>
      </c>
      <c r="C31" s="135">
        <v>0</v>
      </c>
      <c r="D31" s="133" t="e">
        <v>#DIV/0!</v>
      </c>
    </row>
    <row r="32" spans="1:4" s="136" customFormat="1" ht="15.5" x14ac:dyDescent="0.35">
      <c r="A32" s="141" t="s">
        <v>53</v>
      </c>
      <c r="B32" s="139">
        <v>0</v>
      </c>
      <c r="C32" s="139">
        <v>0</v>
      </c>
      <c r="D32" s="140" t="e">
        <v>#DIV/0!</v>
      </c>
    </row>
  </sheetData>
  <protectedRanges>
    <protectedRange sqref="A3:A7" name="LOGO4"/>
  </protectedRanges>
  <mergeCells count="1">
    <mergeCell ref="A4:A6"/>
  </mergeCells>
  <pageMargins left="0.511811024" right="0.511811024" top="0.78740157499999996" bottom="0.78740157499999996" header="0.31496062000000002" footer="0.31496062000000002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6AB2E-DA75-423D-BEC2-2FEC0C3E2E44}">
  <sheetPr>
    <tabColor rgb="FFC0504D"/>
    <pageSetUpPr fitToPage="1"/>
  </sheetPr>
  <dimension ref="A1:AF77"/>
  <sheetViews>
    <sheetView showGridLines="0" zoomScale="55" zoomScaleNormal="55" workbookViewId="0">
      <pane xSplit="3" ySplit="9" topLeftCell="D46" activePane="bottomRight" state="frozen"/>
      <selection pane="topRight" activeCell="D1" sqref="D1"/>
      <selection pane="bottomLeft" activeCell="A10" sqref="A10"/>
      <selection pane="bottomRight" activeCell="H55" sqref="H55"/>
    </sheetView>
  </sheetViews>
  <sheetFormatPr defaultColWidth="9.1796875" defaultRowHeight="14.5" x14ac:dyDescent="0.35"/>
  <cols>
    <col min="1" max="2" width="9" style="103" customWidth="1"/>
    <col min="3" max="3" width="85.81640625" style="103" customWidth="1"/>
    <col min="4" max="5" width="9.26953125" style="103" customWidth="1"/>
    <col min="6" max="7" width="16" style="103" customWidth="1"/>
    <col min="8" max="21" width="21" style="103" customWidth="1"/>
    <col min="22" max="32" width="21" style="102" customWidth="1"/>
    <col min="33" max="33" width="12.26953125" style="102" bestFit="1" customWidth="1"/>
    <col min="34" max="34" width="16.26953125" style="102" bestFit="1" customWidth="1"/>
    <col min="35" max="35" width="23.81640625" style="102" bestFit="1" customWidth="1"/>
    <col min="36" max="16384" width="9.1796875" style="102"/>
  </cols>
  <sheetData>
    <row r="1" spans="1:32" customFormat="1" x14ac:dyDescent="0.3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</row>
    <row r="2" spans="1:32" customFormat="1" ht="5.15" customHeight="1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32" customFormat="1" ht="13" customHeight="1" x14ac:dyDescent="0.35">
      <c r="A3" s="48"/>
      <c r="B3" s="48"/>
      <c r="C3" s="65"/>
      <c r="D3" s="48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1:32" customFormat="1" ht="13" customHeight="1" x14ac:dyDescent="0.35">
      <c r="A4" s="131"/>
      <c r="B4" s="131"/>
      <c r="C4" s="46"/>
      <c r="D4" s="98"/>
      <c r="E4" s="46" t="s">
        <v>56</v>
      </c>
      <c r="F4" s="66">
        <f>SUM(G10:G76)</f>
        <v>0</v>
      </c>
      <c r="G4" s="46"/>
      <c r="H4" s="127" t="e">
        <f>SUMPRODUCT($F$10:$F$76,H10:H76)</f>
        <v>#DIV/0!</v>
      </c>
      <c r="I4" s="127" t="e">
        <f t="shared" ref="I4:AF4" si="0">SUMPRODUCT($F$10:$F$76,I10:I76)</f>
        <v>#DIV/0!</v>
      </c>
      <c r="J4" s="127" t="e">
        <f t="shared" si="0"/>
        <v>#DIV/0!</v>
      </c>
      <c r="K4" s="127" t="e">
        <f t="shared" si="0"/>
        <v>#DIV/0!</v>
      </c>
      <c r="L4" s="127" t="e">
        <f t="shared" si="0"/>
        <v>#DIV/0!</v>
      </c>
      <c r="M4" s="127" t="e">
        <f t="shared" si="0"/>
        <v>#DIV/0!</v>
      </c>
      <c r="N4" s="127" t="e">
        <f t="shared" si="0"/>
        <v>#DIV/0!</v>
      </c>
      <c r="O4" s="127" t="e">
        <f t="shared" si="0"/>
        <v>#DIV/0!</v>
      </c>
      <c r="P4" s="127" t="e">
        <f t="shared" si="0"/>
        <v>#DIV/0!</v>
      </c>
      <c r="Q4" s="127" t="e">
        <f t="shared" si="0"/>
        <v>#DIV/0!</v>
      </c>
      <c r="R4" s="127" t="e">
        <f t="shared" si="0"/>
        <v>#DIV/0!</v>
      </c>
      <c r="S4" s="127" t="e">
        <f t="shared" si="0"/>
        <v>#DIV/0!</v>
      </c>
      <c r="T4" s="127" t="e">
        <f t="shared" si="0"/>
        <v>#DIV/0!</v>
      </c>
      <c r="U4" s="127" t="e">
        <f t="shared" si="0"/>
        <v>#DIV/0!</v>
      </c>
      <c r="V4" s="127" t="e">
        <f t="shared" si="0"/>
        <v>#DIV/0!</v>
      </c>
      <c r="W4" s="127" t="e">
        <f t="shared" si="0"/>
        <v>#DIV/0!</v>
      </c>
      <c r="X4" s="127" t="e">
        <f t="shared" si="0"/>
        <v>#DIV/0!</v>
      </c>
      <c r="Y4" s="127" t="e">
        <f t="shared" si="0"/>
        <v>#DIV/0!</v>
      </c>
      <c r="Z4" s="127" t="e">
        <f t="shared" si="0"/>
        <v>#DIV/0!</v>
      </c>
      <c r="AA4" s="127" t="e">
        <f t="shared" si="0"/>
        <v>#DIV/0!</v>
      </c>
      <c r="AB4" s="127" t="e">
        <f t="shared" si="0"/>
        <v>#DIV/0!</v>
      </c>
      <c r="AC4" s="127" t="e">
        <f t="shared" si="0"/>
        <v>#DIV/0!</v>
      </c>
      <c r="AD4" s="127" t="e">
        <f t="shared" si="0"/>
        <v>#DIV/0!</v>
      </c>
      <c r="AE4" s="127" t="e">
        <f t="shared" si="0"/>
        <v>#DIV/0!</v>
      </c>
      <c r="AF4" s="127" t="e">
        <f t="shared" si="0"/>
        <v>#DIV/0!</v>
      </c>
    </row>
    <row r="5" spans="1:32" customFormat="1" ht="5.15" customHeight="1" x14ac:dyDescent="0.35">
      <c r="A5" s="131"/>
      <c r="B5" s="131"/>
      <c r="C5" s="46"/>
      <c r="D5" s="98"/>
      <c r="E5" s="46"/>
      <c r="F5" s="67"/>
      <c r="G5" s="46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</row>
    <row r="6" spans="1:32" customFormat="1" ht="13" customHeight="1" x14ac:dyDescent="0.35">
      <c r="A6" s="131"/>
      <c r="B6" s="131"/>
      <c r="C6" s="46"/>
      <c r="D6" s="98"/>
      <c r="E6" s="46" t="s">
        <v>35</v>
      </c>
      <c r="F6" s="66">
        <f>SUBTOTAL(9,G10:G76)</f>
        <v>0</v>
      </c>
      <c r="G6" s="46"/>
      <c r="H6" s="129" t="e">
        <f>SUM($H$4:H4)/$F$4</f>
        <v>#DIV/0!</v>
      </c>
      <c r="I6" s="129" t="e">
        <f>SUM($H$4:I4)/$F$4</f>
        <v>#DIV/0!</v>
      </c>
      <c r="J6" s="129" t="e">
        <f>SUM($H$4:J4)/$F$4</f>
        <v>#DIV/0!</v>
      </c>
      <c r="K6" s="129" t="e">
        <f>SUM($H$4:K4)/$F$4</f>
        <v>#DIV/0!</v>
      </c>
      <c r="L6" s="129" t="e">
        <f>SUM($H$4:L4)/$F$4</f>
        <v>#DIV/0!</v>
      </c>
      <c r="M6" s="129" t="e">
        <f>SUM($H$4:M4)/$F$4</f>
        <v>#DIV/0!</v>
      </c>
      <c r="N6" s="129" t="e">
        <f>SUM($H$4:N4)/$F$4</f>
        <v>#DIV/0!</v>
      </c>
      <c r="O6" s="129" t="e">
        <f>SUM($H$4:O4)/$F$4</f>
        <v>#DIV/0!</v>
      </c>
      <c r="P6" s="129" t="e">
        <f>SUM($H$4:P4)/$F$4</f>
        <v>#DIV/0!</v>
      </c>
      <c r="Q6" s="129" t="e">
        <f>SUM($H$4:Q4)/$F$4</f>
        <v>#DIV/0!</v>
      </c>
      <c r="R6" s="129" t="e">
        <f>SUM($H$4:R4)/$F$4</f>
        <v>#DIV/0!</v>
      </c>
      <c r="S6" s="129" t="e">
        <f>SUM($H$4:S4)/$F$4</f>
        <v>#DIV/0!</v>
      </c>
      <c r="T6" s="129" t="e">
        <f>SUM($H$4:T4)/$F$4</f>
        <v>#DIV/0!</v>
      </c>
      <c r="U6" s="129" t="e">
        <f>SUM($H$4:U4)/$F$4</f>
        <v>#DIV/0!</v>
      </c>
      <c r="V6" s="129" t="e">
        <f>SUM($H$4:V4)/$F$4</f>
        <v>#DIV/0!</v>
      </c>
      <c r="W6" s="129" t="e">
        <f>SUM($H$4:W4)/$F$4</f>
        <v>#DIV/0!</v>
      </c>
      <c r="X6" s="129" t="e">
        <f>SUM($H$4:X4)/$F$4</f>
        <v>#DIV/0!</v>
      </c>
      <c r="Y6" s="129" t="e">
        <f>SUM($H$4:Y4)/$F$4</f>
        <v>#DIV/0!</v>
      </c>
      <c r="Z6" s="129" t="e">
        <f>SUM($H$4:Z4)/$F$4</f>
        <v>#DIV/0!</v>
      </c>
      <c r="AA6" s="129" t="e">
        <f>SUM($H$4:AA4)/$F$4</f>
        <v>#DIV/0!</v>
      </c>
      <c r="AB6" s="129" t="e">
        <f>SUM($H$4:AB4)/$F$4</f>
        <v>#DIV/0!</v>
      </c>
      <c r="AC6" s="129" t="e">
        <f>SUM($H$4:AC4)/$F$4</f>
        <v>#DIV/0!</v>
      </c>
      <c r="AD6" s="129" t="e">
        <f>SUM($H$4:AD4)/$F$4</f>
        <v>#DIV/0!</v>
      </c>
      <c r="AE6" s="129" t="e">
        <f>SUM($H$4:AE4)/$F$4</f>
        <v>#DIV/0!</v>
      </c>
      <c r="AF6" s="129" t="e">
        <f>SUM($H$4:AF4)/$F$4</f>
        <v>#DIV/0!</v>
      </c>
    </row>
    <row r="7" spans="1:32" customFormat="1" ht="40" customHeight="1" x14ac:dyDescent="0.35">
      <c r="A7" s="50"/>
      <c r="B7" s="50"/>
      <c r="C7" s="68"/>
      <c r="D7" s="50"/>
      <c r="E7" s="68"/>
      <c r="F7" s="68"/>
      <c r="G7" s="68"/>
      <c r="H7" s="130" t="e">
        <f>SUM($H$4:H4)</f>
        <v>#DIV/0!</v>
      </c>
      <c r="I7" s="130" t="e">
        <f>SUM($H$4:I4)</f>
        <v>#DIV/0!</v>
      </c>
      <c r="J7" s="130" t="e">
        <f>SUM($H$4:J4)</f>
        <v>#DIV/0!</v>
      </c>
      <c r="K7" s="130" t="e">
        <f>SUM($H$4:K4)</f>
        <v>#DIV/0!</v>
      </c>
      <c r="L7" s="130" t="e">
        <f>SUM($H$4:L4)</f>
        <v>#DIV/0!</v>
      </c>
      <c r="M7" s="130" t="e">
        <f>SUM($H$4:M4)</f>
        <v>#DIV/0!</v>
      </c>
      <c r="N7" s="130" t="e">
        <f>SUM($H$4:N4)</f>
        <v>#DIV/0!</v>
      </c>
      <c r="O7" s="130" t="e">
        <f>SUM($H$4:O4)</f>
        <v>#DIV/0!</v>
      </c>
      <c r="P7" s="130" t="e">
        <f>SUM($H$4:P4)</f>
        <v>#DIV/0!</v>
      </c>
      <c r="Q7" s="130" t="e">
        <f>SUM($H$4:Q4)</f>
        <v>#DIV/0!</v>
      </c>
      <c r="R7" s="130" t="e">
        <f>SUM($H$4:R4)</f>
        <v>#DIV/0!</v>
      </c>
      <c r="S7" s="130" t="e">
        <f>SUM($H$4:S4)</f>
        <v>#DIV/0!</v>
      </c>
      <c r="T7" s="130" t="e">
        <f>SUM($H$4:T4)</f>
        <v>#DIV/0!</v>
      </c>
      <c r="U7" s="130" t="e">
        <f>SUM($H$4:U4)</f>
        <v>#DIV/0!</v>
      </c>
      <c r="V7" s="130" t="e">
        <f>SUM($H$4:V4)</f>
        <v>#DIV/0!</v>
      </c>
      <c r="W7" s="130" t="e">
        <f>SUM($H$4:W4)</f>
        <v>#DIV/0!</v>
      </c>
      <c r="X7" s="130" t="e">
        <f>SUM($H$4:X4)</f>
        <v>#DIV/0!</v>
      </c>
      <c r="Y7" s="130" t="e">
        <f>SUM($H$4:Y4)</f>
        <v>#DIV/0!</v>
      </c>
      <c r="Z7" s="130" t="e">
        <f>SUM($H$4:Z4)</f>
        <v>#DIV/0!</v>
      </c>
      <c r="AA7" s="130" t="e">
        <f>SUM($H$4:AA4)</f>
        <v>#DIV/0!</v>
      </c>
      <c r="AB7" s="130" t="e">
        <f>SUM($H$4:AB4)</f>
        <v>#DIV/0!</v>
      </c>
      <c r="AC7" s="130" t="e">
        <f>SUM($H$4:AC4)</f>
        <v>#DIV/0!</v>
      </c>
      <c r="AD7" s="130" t="e">
        <f>SUM($H$4:AD4)</f>
        <v>#DIV/0!</v>
      </c>
      <c r="AE7" s="130" t="e">
        <f>SUM($H$4:AE4)</f>
        <v>#DIV/0!</v>
      </c>
      <c r="AF7" s="130" t="e">
        <f>SUM($H$4:AF4)</f>
        <v>#DIV/0!</v>
      </c>
    </row>
    <row r="8" spans="1:32" customFormat="1" ht="5.15" customHeight="1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32" s="105" customFormat="1" ht="40" customHeight="1" x14ac:dyDescent="0.35">
      <c r="A9" s="104" t="s">
        <v>255</v>
      </c>
      <c r="B9" s="104" t="s">
        <v>256</v>
      </c>
      <c r="C9" s="104" t="s">
        <v>34</v>
      </c>
      <c r="D9" s="104" t="s">
        <v>258</v>
      </c>
      <c r="E9" s="104" t="s">
        <v>51</v>
      </c>
      <c r="F9" s="104" t="s">
        <v>257</v>
      </c>
      <c r="G9" s="104" t="s">
        <v>92</v>
      </c>
      <c r="H9" s="108" t="s">
        <v>39</v>
      </c>
      <c r="I9" s="108" t="s">
        <v>40</v>
      </c>
      <c r="J9" s="108" t="s">
        <v>41</v>
      </c>
      <c r="K9" s="108" t="s">
        <v>42</v>
      </c>
      <c r="L9" s="108" t="s">
        <v>43</v>
      </c>
      <c r="M9" s="108" t="s">
        <v>44</v>
      </c>
      <c r="N9" s="108" t="s">
        <v>45</v>
      </c>
      <c r="O9" s="108" t="s">
        <v>46</v>
      </c>
      <c r="P9" s="108" t="s">
        <v>275</v>
      </c>
      <c r="Q9" s="108" t="s">
        <v>276</v>
      </c>
      <c r="R9" s="108" t="s">
        <v>277</v>
      </c>
      <c r="S9" s="108" t="s">
        <v>278</v>
      </c>
      <c r="T9" s="108" t="s">
        <v>279</v>
      </c>
      <c r="U9" s="108" t="s">
        <v>280</v>
      </c>
      <c r="V9" s="108" t="s">
        <v>281</v>
      </c>
      <c r="W9" s="108" t="s">
        <v>282</v>
      </c>
      <c r="X9" s="108" t="s">
        <v>283</v>
      </c>
      <c r="Y9" s="108" t="s">
        <v>284</v>
      </c>
      <c r="Z9" s="108" t="s">
        <v>285</v>
      </c>
      <c r="AA9" s="108" t="s">
        <v>286</v>
      </c>
      <c r="AB9" s="108" t="s">
        <v>287</v>
      </c>
      <c r="AC9" s="108" t="s">
        <v>288</v>
      </c>
      <c r="AD9" s="108" t="s">
        <v>289</v>
      </c>
      <c r="AE9" s="108" t="s">
        <v>290</v>
      </c>
      <c r="AF9" s="108" t="s">
        <v>291</v>
      </c>
    </row>
    <row r="10" spans="1:32" x14ac:dyDescent="0.35">
      <c r="A10" s="99" t="s">
        <v>86</v>
      </c>
      <c r="B10" s="99" t="s">
        <v>259</v>
      </c>
      <c r="C10" s="100" t="s">
        <v>101</v>
      </c>
      <c r="D10" s="100" t="s">
        <v>5</v>
      </c>
      <c r="E10" s="101">
        <v>25</v>
      </c>
      <c r="F10" s="101">
        <f>IFERROR(VLOOKUP(C10,'Orçamento Sintetico'!$G$10:$I$32,3,FALSE)*(1+BDI!$D$10),"")</f>
        <v>0</v>
      </c>
      <c r="G10" s="101">
        <f>IF(F10="","",F10*E10)</f>
        <v>0</v>
      </c>
      <c r="H10" s="107">
        <v>1</v>
      </c>
      <c r="I10" s="107">
        <v>1</v>
      </c>
      <c r="J10" s="107">
        <v>1</v>
      </c>
      <c r="K10" s="107">
        <v>1</v>
      </c>
      <c r="L10" s="107">
        <v>1</v>
      </c>
      <c r="M10" s="107">
        <v>1</v>
      </c>
      <c r="N10" s="107">
        <v>1</v>
      </c>
      <c r="O10" s="107">
        <v>1</v>
      </c>
      <c r="P10" s="107">
        <v>1</v>
      </c>
      <c r="Q10" s="107">
        <v>1</v>
      </c>
      <c r="R10" s="107">
        <v>1</v>
      </c>
      <c r="S10" s="107">
        <v>1</v>
      </c>
      <c r="T10" s="107">
        <v>1</v>
      </c>
      <c r="U10" s="107">
        <v>1</v>
      </c>
      <c r="V10" s="107">
        <v>1</v>
      </c>
      <c r="W10" s="107">
        <v>1</v>
      </c>
      <c r="X10" s="107">
        <v>1</v>
      </c>
      <c r="Y10" s="107">
        <v>1</v>
      </c>
      <c r="Z10" s="107">
        <v>1</v>
      </c>
      <c r="AA10" s="107">
        <v>1</v>
      </c>
      <c r="AB10" s="107">
        <v>1</v>
      </c>
      <c r="AC10" s="107">
        <v>1</v>
      </c>
      <c r="AD10" s="107">
        <v>1</v>
      </c>
      <c r="AE10" s="107">
        <v>1</v>
      </c>
      <c r="AF10" s="107">
        <v>1</v>
      </c>
    </row>
    <row r="11" spans="1:32" x14ac:dyDescent="0.35">
      <c r="A11" s="99"/>
      <c r="B11" s="99"/>
      <c r="C11" s="100"/>
      <c r="D11" s="100"/>
      <c r="E11" s="101"/>
      <c r="F11" s="101" t="str">
        <f>IFERROR(VLOOKUP(C11,'Orçamento Sintetico'!$G$10:$I$32,3,FALSE)*(1+BDI!$D$10),"")</f>
        <v/>
      </c>
      <c r="G11" s="101" t="str">
        <f t="shared" ref="G11:G74" si="1">IF(F11="","",F11*E11)</f>
        <v/>
      </c>
      <c r="H11" s="106" t="e">
        <f t="shared" ref="H11:AF11" si="2">H10*$F10/$G10</f>
        <v>#DIV/0!</v>
      </c>
      <c r="I11" s="106" t="e">
        <f t="shared" si="2"/>
        <v>#DIV/0!</v>
      </c>
      <c r="J11" s="106" t="e">
        <f t="shared" si="2"/>
        <v>#DIV/0!</v>
      </c>
      <c r="K11" s="106" t="e">
        <f t="shared" si="2"/>
        <v>#DIV/0!</v>
      </c>
      <c r="L11" s="106" t="e">
        <f t="shared" si="2"/>
        <v>#DIV/0!</v>
      </c>
      <c r="M11" s="106" t="e">
        <f t="shared" si="2"/>
        <v>#DIV/0!</v>
      </c>
      <c r="N11" s="106" t="e">
        <f t="shared" si="2"/>
        <v>#DIV/0!</v>
      </c>
      <c r="O11" s="106" t="e">
        <f t="shared" si="2"/>
        <v>#DIV/0!</v>
      </c>
      <c r="P11" s="106" t="e">
        <f t="shared" si="2"/>
        <v>#DIV/0!</v>
      </c>
      <c r="Q11" s="106" t="e">
        <f t="shared" si="2"/>
        <v>#DIV/0!</v>
      </c>
      <c r="R11" s="106" t="e">
        <f t="shared" si="2"/>
        <v>#DIV/0!</v>
      </c>
      <c r="S11" s="106" t="e">
        <f t="shared" si="2"/>
        <v>#DIV/0!</v>
      </c>
      <c r="T11" s="106" t="e">
        <f t="shared" si="2"/>
        <v>#DIV/0!</v>
      </c>
      <c r="U11" s="106" t="e">
        <f t="shared" si="2"/>
        <v>#DIV/0!</v>
      </c>
      <c r="V11" s="106" t="e">
        <f t="shared" si="2"/>
        <v>#DIV/0!</v>
      </c>
      <c r="W11" s="106" t="e">
        <f t="shared" si="2"/>
        <v>#DIV/0!</v>
      </c>
      <c r="X11" s="106" t="e">
        <f t="shared" si="2"/>
        <v>#DIV/0!</v>
      </c>
      <c r="Y11" s="106" t="e">
        <f t="shared" si="2"/>
        <v>#DIV/0!</v>
      </c>
      <c r="Z11" s="106" t="e">
        <f t="shared" si="2"/>
        <v>#DIV/0!</v>
      </c>
      <c r="AA11" s="106" t="e">
        <f t="shared" si="2"/>
        <v>#DIV/0!</v>
      </c>
      <c r="AB11" s="106" t="e">
        <f t="shared" si="2"/>
        <v>#DIV/0!</v>
      </c>
      <c r="AC11" s="106" t="e">
        <f t="shared" si="2"/>
        <v>#DIV/0!</v>
      </c>
      <c r="AD11" s="106" t="e">
        <f t="shared" si="2"/>
        <v>#DIV/0!</v>
      </c>
      <c r="AE11" s="106" t="e">
        <f t="shared" si="2"/>
        <v>#DIV/0!</v>
      </c>
      <c r="AF11" s="106" t="e">
        <f t="shared" si="2"/>
        <v>#DIV/0!</v>
      </c>
    </row>
    <row r="12" spans="1:32" x14ac:dyDescent="0.35">
      <c r="A12" s="99"/>
      <c r="B12" s="99"/>
      <c r="C12" s="100"/>
      <c r="D12" s="100"/>
      <c r="E12" s="101"/>
      <c r="F12" s="101" t="str">
        <f>IFERROR(VLOOKUP(C12,'Orçamento Sintetico'!$G$10:$I$32,3,FALSE)*(1+BDI!$D$10),"")</f>
        <v/>
      </c>
      <c r="G12" s="101" t="str">
        <f t="shared" si="1"/>
        <v/>
      </c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</row>
    <row r="13" spans="1:32" x14ac:dyDescent="0.35">
      <c r="A13" s="99" t="s">
        <v>86</v>
      </c>
      <c r="B13" s="99" t="s">
        <v>260</v>
      </c>
      <c r="C13" s="100" t="s">
        <v>102</v>
      </c>
      <c r="D13" s="100" t="s">
        <v>5</v>
      </c>
      <c r="E13" s="101">
        <v>25</v>
      </c>
      <c r="F13" s="101">
        <f>IFERROR(VLOOKUP(C13,'Orçamento Sintetico'!$G$10:$I$32,3,FALSE)*(1+BDI!$D$10),"")</f>
        <v>0</v>
      </c>
      <c r="G13" s="101">
        <f t="shared" si="1"/>
        <v>0</v>
      </c>
      <c r="H13" s="107">
        <v>1</v>
      </c>
      <c r="I13" s="107">
        <v>1</v>
      </c>
      <c r="J13" s="107">
        <v>1</v>
      </c>
      <c r="K13" s="107">
        <v>1</v>
      </c>
      <c r="L13" s="107">
        <v>1</v>
      </c>
      <c r="M13" s="107">
        <v>1</v>
      </c>
      <c r="N13" s="107">
        <v>1</v>
      </c>
      <c r="O13" s="107">
        <v>1</v>
      </c>
      <c r="P13" s="107">
        <v>1</v>
      </c>
      <c r="Q13" s="107">
        <v>1</v>
      </c>
      <c r="R13" s="107">
        <v>1</v>
      </c>
      <c r="S13" s="107">
        <v>1</v>
      </c>
      <c r="T13" s="107">
        <v>1</v>
      </c>
      <c r="U13" s="107">
        <v>1</v>
      </c>
      <c r="V13" s="107">
        <v>1</v>
      </c>
      <c r="W13" s="107">
        <v>1</v>
      </c>
      <c r="X13" s="107">
        <v>1</v>
      </c>
      <c r="Y13" s="107">
        <v>1</v>
      </c>
      <c r="Z13" s="107">
        <v>1</v>
      </c>
      <c r="AA13" s="107">
        <v>1</v>
      </c>
      <c r="AB13" s="107">
        <v>1</v>
      </c>
      <c r="AC13" s="107">
        <v>1</v>
      </c>
      <c r="AD13" s="107">
        <v>1</v>
      </c>
      <c r="AE13" s="107">
        <v>1</v>
      </c>
      <c r="AF13" s="107">
        <v>1</v>
      </c>
    </row>
    <row r="14" spans="1:32" x14ac:dyDescent="0.35">
      <c r="A14" s="99"/>
      <c r="B14" s="99"/>
      <c r="C14" s="100"/>
      <c r="D14" s="100"/>
      <c r="E14" s="101"/>
      <c r="F14" s="101" t="str">
        <f>IFERROR(VLOOKUP(C14,'Orçamento Sintetico'!$G$10:$I$32,3,FALSE)*(1+BDI!$D$10),"")</f>
        <v/>
      </c>
      <c r="G14" s="101" t="str">
        <f t="shared" si="1"/>
        <v/>
      </c>
      <c r="H14" s="106" t="e">
        <f>H13*$F13/$G13</f>
        <v>#DIV/0!</v>
      </c>
      <c r="I14" s="106" t="e">
        <f t="shared" ref="I14:AF14" si="3">I13*$F13/$G13</f>
        <v>#DIV/0!</v>
      </c>
      <c r="J14" s="106" t="e">
        <f t="shared" si="3"/>
        <v>#DIV/0!</v>
      </c>
      <c r="K14" s="106" t="e">
        <f t="shared" si="3"/>
        <v>#DIV/0!</v>
      </c>
      <c r="L14" s="106" t="e">
        <f t="shared" si="3"/>
        <v>#DIV/0!</v>
      </c>
      <c r="M14" s="106" t="e">
        <f t="shared" si="3"/>
        <v>#DIV/0!</v>
      </c>
      <c r="N14" s="106" t="e">
        <f t="shared" si="3"/>
        <v>#DIV/0!</v>
      </c>
      <c r="O14" s="106" t="e">
        <f t="shared" si="3"/>
        <v>#DIV/0!</v>
      </c>
      <c r="P14" s="106" t="e">
        <f t="shared" si="3"/>
        <v>#DIV/0!</v>
      </c>
      <c r="Q14" s="106" t="e">
        <f t="shared" si="3"/>
        <v>#DIV/0!</v>
      </c>
      <c r="R14" s="106" t="e">
        <f t="shared" si="3"/>
        <v>#DIV/0!</v>
      </c>
      <c r="S14" s="106" t="e">
        <f t="shared" si="3"/>
        <v>#DIV/0!</v>
      </c>
      <c r="T14" s="106" t="e">
        <f t="shared" si="3"/>
        <v>#DIV/0!</v>
      </c>
      <c r="U14" s="106" t="e">
        <f t="shared" si="3"/>
        <v>#DIV/0!</v>
      </c>
      <c r="V14" s="106" t="e">
        <f t="shared" si="3"/>
        <v>#DIV/0!</v>
      </c>
      <c r="W14" s="106" t="e">
        <f t="shared" si="3"/>
        <v>#DIV/0!</v>
      </c>
      <c r="X14" s="106" t="e">
        <f t="shared" si="3"/>
        <v>#DIV/0!</v>
      </c>
      <c r="Y14" s="106" t="e">
        <f t="shared" si="3"/>
        <v>#DIV/0!</v>
      </c>
      <c r="Z14" s="106" t="e">
        <f t="shared" si="3"/>
        <v>#DIV/0!</v>
      </c>
      <c r="AA14" s="106" t="e">
        <f t="shared" si="3"/>
        <v>#DIV/0!</v>
      </c>
      <c r="AB14" s="106" t="e">
        <f t="shared" si="3"/>
        <v>#DIV/0!</v>
      </c>
      <c r="AC14" s="106" t="e">
        <f t="shared" si="3"/>
        <v>#DIV/0!</v>
      </c>
      <c r="AD14" s="106" t="e">
        <f t="shared" si="3"/>
        <v>#DIV/0!</v>
      </c>
      <c r="AE14" s="106" t="e">
        <f t="shared" si="3"/>
        <v>#DIV/0!</v>
      </c>
      <c r="AF14" s="106" t="e">
        <f t="shared" si="3"/>
        <v>#DIV/0!</v>
      </c>
    </row>
    <row r="15" spans="1:32" x14ac:dyDescent="0.35">
      <c r="A15" s="99"/>
      <c r="B15" s="99"/>
      <c r="C15" s="100"/>
      <c r="D15" s="100"/>
      <c r="E15" s="101"/>
      <c r="F15" s="101" t="str">
        <f>IFERROR(VLOOKUP(C15,'Orçamento Sintetico'!$G$10:$I$32,3,FALSE)*(1+BDI!$D$10),"")</f>
        <v/>
      </c>
      <c r="G15" s="101" t="str">
        <f t="shared" si="1"/>
        <v/>
      </c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</row>
    <row r="16" spans="1:32" x14ac:dyDescent="0.35">
      <c r="A16" s="99" t="s">
        <v>86</v>
      </c>
      <c r="B16" s="99" t="s">
        <v>260</v>
      </c>
      <c r="C16" s="100" t="s">
        <v>292</v>
      </c>
      <c r="D16" s="100" t="s">
        <v>5</v>
      </c>
      <c r="E16" s="101">
        <v>5</v>
      </c>
      <c r="F16" s="101">
        <f>IFERROR(VLOOKUP(C16,'Orçamento Sintetico'!$G$10:$I$32,3,FALSE)*(1+BDI!$D$10),"")</f>
        <v>0</v>
      </c>
      <c r="G16" s="101">
        <f t="shared" si="1"/>
        <v>0</v>
      </c>
      <c r="H16" s="107">
        <v>1</v>
      </c>
      <c r="I16" s="107">
        <v>1</v>
      </c>
      <c r="J16" s="107">
        <v>1</v>
      </c>
      <c r="K16" s="107">
        <v>1</v>
      </c>
      <c r="L16" s="107">
        <v>1</v>
      </c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</row>
    <row r="17" spans="1:32" x14ac:dyDescent="0.35">
      <c r="A17" s="99"/>
      <c r="B17" s="99"/>
      <c r="C17" s="100"/>
      <c r="D17" s="100"/>
      <c r="E17" s="101"/>
      <c r="F17" s="101" t="str">
        <f>IFERROR(VLOOKUP(C17,'Orçamento Sintetico'!$G$10:$I$32,3,FALSE)*(1+BDI!$D$10),"")</f>
        <v/>
      </c>
      <c r="G17" s="101" t="str">
        <f t="shared" si="1"/>
        <v/>
      </c>
      <c r="H17" s="106" t="e">
        <f>H16*$F16/$G16</f>
        <v>#DIV/0!</v>
      </c>
      <c r="I17" s="106" t="e">
        <f t="shared" ref="I17:L17" si="4">I16*$F16/$G16</f>
        <v>#DIV/0!</v>
      </c>
      <c r="J17" s="106" t="e">
        <f t="shared" si="4"/>
        <v>#DIV/0!</v>
      </c>
      <c r="K17" s="106" t="e">
        <f t="shared" si="4"/>
        <v>#DIV/0!</v>
      </c>
      <c r="L17" s="106" t="e">
        <f t="shared" si="4"/>
        <v>#DIV/0!</v>
      </c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</row>
    <row r="18" spans="1:32" x14ac:dyDescent="0.35">
      <c r="A18" s="99"/>
      <c r="B18" s="99"/>
      <c r="C18" s="100"/>
      <c r="D18" s="100"/>
      <c r="E18" s="101"/>
      <c r="F18" s="101" t="str">
        <f>IFERROR(VLOOKUP(C18,'Orçamento Sintetico'!$G$10:$I$32,3,FALSE)*(1+BDI!$D$10),"")</f>
        <v/>
      </c>
      <c r="G18" s="101" t="str">
        <f t="shared" si="1"/>
        <v/>
      </c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</row>
    <row r="19" spans="1:32" x14ac:dyDescent="0.35">
      <c r="A19" s="99" t="s">
        <v>86</v>
      </c>
      <c r="B19" s="99" t="s">
        <v>260</v>
      </c>
      <c r="C19" s="100" t="s">
        <v>293</v>
      </c>
      <c r="D19" s="100" t="s">
        <v>5</v>
      </c>
      <c r="E19" s="101">
        <v>20</v>
      </c>
      <c r="F19" s="101">
        <f>IFERROR(VLOOKUP(C19,'Orçamento Sintetico'!$G$10:$I$32,3,FALSE)*(1+BDI!$D$10),"")</f>
        <v>0</v>
      </c>
      <c r="G19" s="101">
        <f t="shared" si="1"/>
        <v>0</v>
      </c>
      <c r="H19" s="107">
        <v>1</v>
      </c>
      <c r="I19" s="107">
        <v>1</v>
      </c>
      <c r="J19" s="107">
        <v>1</v>
      </c>
      <c r="K19" s="107">
        <v>1</v>
      </c>
      <c r="L19" s="107">
        <v>1</v>
      </c>
      <c r="M19" s="107">
        <v>1</v>
      </c>
      <c r="N19" s="107">
        <v>1</v>
      </c>
      <c r="O19" s="107">
        <v>1</v>
      </c>
      <c r="P19" s="107">
        <v>1</v>
      </c>
      <c r="Q19" s="107">
        <v>1</v>
      </c>
      <c r="R19" s="107">
        <v>1</v>
      </c>
      <c r="S19" s="107">
        <v>1</v>
      </c>
      <c r="T19" s="107">
        <v>1</v>
      </c>
      <c r="U19" s="107">
        <v>1</v>
      </c>
      <c r="V19" s="107">
        <v>1</v>
      </c>
      <c r="W19" s="107">
        <v>1</v>
      </c>
      <c r="X19" s="107">
        <v>1</v>
      </c>
      <c r="Y19" s="107">
        <v>1</v>
      </c>
      <c r="Z19" s="107">
        <v>1</v>
      </c>
      <c r="AA19" s="107">
        <v>1</v>
      </c>
      <c r="AB19" s="107"/>
      <c r="AC19" s="107"/>
      <c r="AD19" s="107"/>
      <c r="AE19" s="107"/>
      <c r="AF19" s="107"/>
    </row>
    <row r="20" spans="1:32" x14ac:dyDescent="0.35">
      <c r="A20" s="99"/>
      <c r="B20" s="99"/>
      <c r="C20" s="100"/>
      <c r="D20" s="100"/>
      <c r="E20" s="101"/>
      <c r="F20" s="101" t="str">
        <f>IFERROR(VLOOKUP(C20,'Orçamento Sintetico'!$G$10:$I$32,3,FALSE)*(1+BDI!$D$10),"")</f>
        <v/>
      </c>
      <c r="G20" s="101" t="str">
        <f t="shared" si="1"/>
        <v/>
      </c>
      <c r="H20" s="106" t="e">
        <f>H19*$F19/$G19</f>
        <v>#DIV/0!</v>
      </c>
      <c r="I20" s="106" t="e">
        <f t="shared" ref="I20:AA20" si="5">I19*$F19/$G19</f>
        <v>#DIV/0!</v>
      </c>
      <c r="J20" s="106" t="e">
        <f t="shared" si="5"/>
        <v>#DIV/0!</v>
      </c>
      <c r="K20" s="106" t="e">
        <f t="shared" si="5"/>
        <v>#DIV/0!</v>
      </c>
      <c r="L20" s="106" t="e">
        <f t="shared" si="5"/>
        <v>#DIV/0!</v>
      </c>
      <c r="M20" s="106" t="e">
        <f t="shared" si="5"/>
        <v>#DIV/0!</v>
      </c>
      <c r="N20" s="106" t="e">
        <f t="shared" si="5"/>
        <v>#DIV/0!</v>
      </c>
      <c r="O20" s="106" t="e">
        <f t="shared" si="5"/>
        <v>#DIV/0!</v>
      </c>
      <c r="P20" s="106" t="e">
        <f t="shared" si="5"/>
        <v>#DIV/0!</v>
      </c>
      <c r="Q20" s="106" t="e">
        <f t="shared" si="5"/>
        <v>#DIV/0!</v>
      </c>
      <c r="R20" s="106" t="e">
        <f t="shared" si="5"/>
        <v>#DIV/0!</v>
      </c>
      <c r="S20" s="106" t="e">
        <f t="shared" si="5"/>
        <v>#DIV/0!</v>
      </c>
      <c r="T20" s="106" t="e">
        <f t="shared" si="5"/>
        <v>#DIV/0!</v>
      </c>
      <c r="U20" s="106" t="e">
        <f t="shared" si="5"/>
        <v>#DIV/0!</v>
      </c>
      <c r="V20" s="106" t="e">
        <f t="shared" si="5"/>
        <v>#DIV/0!</v>
      </c>
      <c r="W20" s="106" t="e">
        <f t="shared" si="5"/>
        <v>#DIV/0!</v>
      </c>
      <c r="X20" s="106" t="e">
        <f t="shared" si="5"/>
        <v>#DIV/0!</v>
      </c>
      <c r="Y20" s="106" t="e">
        <f t="shared" si="5"/>
        <v>#DIV/0!</v>
      </c>
      <c r="Z20" s="106" t="e">
        <f t="shared" si="5"/>
        <v>#DIV/0!</v>
      </c>
      <c r="AA20" s="106" t="e">
        <f t="shared" si="5"/>
        <v>#DIV/0!</v>
      </c>
      <c r="AB20" s="106"/>
      <c r="AC20" s="106"/>
      <c r="AD20" s="106"/>
      <c r="AE20" s="106"/>
      <c r="AF20" s="106"/>
    </row>
    <row r="21" spans="1:32" x14ac:dyDescent="0.35">
      <c r="A21" s="99"/>
      <c r="B21" s="99"/>
      <c r="C21" s="100"/>
      <c r="D21" s="100"/>
      <c r="E21" s="101"/>
      <c r="F21" s="101" t="str">
        <f>IFERROR(VLOOKUP(C21,'Orçamento Sintetico'!$G$10:$I$32,3,FALSE)*(1+BDI!$D$10),"")</f>
        <v/>
      </c>
      <c r="G21" s="101" t="str">
        <f t="shared" si="1"/>
        <v/>
      </c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</row>
    <row r="22" spans="1:32" x14ac:dyDescent="0.35">
      <c r="A22" s="99" t="s">
        <v>86</v>
      </c>
      <c r="B22" s="99" t="s">
        <v>260</v>
      </c>
      <c r="C22" s="100" t="s">
        <v>294</v>
      </c>
      <c r="D22" s="100" t="s">
        <v>5</v>
      </c>
      <c r="E22" s="101">
        <v>13</v>
      </c>
      <c r="F22" s="101">
        <f>IFERROR(VLOOKUP(C22,'Orçamento Sintetico'!$G$10:$I$32,3,FALSE)*(1+BDI!$D$10),"")</f>
        <v>0</v>
      </c>
      <c r="G22" s="101">
        <f t="shared" si="1"/>
        <v>0</v>
      </c>
      <c r="H22" s="107">
        <v>1</v>
      </c>
      <c r="I22" s="107">
        <v>1</v>
      </c>
      <c r="J22" s="107">
        <v>1</v>
      </c>
      <c r="K22" s="107">
        <v>1</v>
      </c>
      <c r="L22" s="107">
        <v>1</v>
      </c>
      <c r="M22" s="107">
        <v>1</v>
      </c>
      <c r="N22" s="107">
        <v>1</v>
      </c>
      <c r="O22" s="107">
        <v>1</v>
      </c>
      <c r="P22" s="107">
        <v>1</v>
      </c>
      <c r="Q22" s="107">
        <v>1</v>
      </c>
      <c r="R22" s="107">
        <v>1</v>
      </c>
      <c r="S22" s="107">
        <v>1</v>
      </c>
      <c r="T22" s="107">
        <v>1</v>
      </c>
      <c r="U22" s="107"/>
      <c r="V22" s="107"/>
      <c r="W22" s="107"/>
      <c r="X22" s="107"/>
      <c r="Y22" s="107"/>
      <c r="Z22" s="107"/>
      <c r="AA22" s="107"/>
      <c r="AB22" s="101"/>
      <c r="AC22" s="101"/>
      <c r="AD22" s="101"/>
      <c r="AE22" s="101"/>
      <c r="AF22" s="101"/>
    </row>
    <row r="23" spans="1:32" x14ac:dyDescent="0.35">
      <c r="A23" s="99"/>
      <c r="B23" s="99"/>
      <c r="C23" s="100"/>
      <c r="D23" s="100"/>
      <c r="E23" s="101"/>
      <c r="F23" s="101" t="str">
        <f>IFERROR(VLOOKUP(C23,'Orçamento Sintetico'!$G$10:$I$32,3,FALSE)*(1+BDI!$D$10),"")</f>
        <v/>
      </c>
      <c r="G23" s="101" t="str">
        <f t="shared" si="1"/>
        <v/>
      </c>
      <c r="H23" s="106" t="e">
        <f>H22*$F22/$G22</f>
        <v>#DIV/0!</v>
      </c>
      <c r="I23" s="106" t="e">
        <f t="shared" ref="I23:T23" si="6">I22*$F22/$G22</f>
        <v>#DIV/0!</v>
      </c>
      <c r="J23" s="106" t="e">
        <f t="shared" si="6"/>
        <v>#DIV/0!</v>
      </c>
      <c r="K23" s="106" t="e">
        <f t="shared" si="6"/>
        <v>#DIV/0!</v>
      </c>
      <c r="L23" s="106" t="e">
        <f t="shared" si="6"/>
        <v>#DIV/0!</v>
      </c>
      <c r="M23" s="106" t="e">
        <f t="shared" si="6"/>
        <v>#DIV/0!</v>
      </c>
      <c r="N23" s="106" t="e">
        <f t="shared" si="6"/>
        <v>#DIV/0!</v>
      </c>
      <c r="O23" s="106" t="e">
        <f t="shared" si="6"/>
        <v>#DIV/0!</v>
      </c>
      <c r="P23" s="106" t="e">
        <f t="shared" si="6"/>
        <v>#DIV/0!</v>
      </c>
      <c r="Q23" s="106" t="e">
        <f t="shared" si="6"/>
        <v>#DIV/0!</v>
      </c>
      <c r="R23" s="106" t="e">
        <f t="shared" si="6"/>
        <v>#DIV/0!</v>
      </c>
      <c r="S23" s="106" t="e">
        <f t="shared" si="6"/>
        <v>#DIV/0!</v>
      </c>
      <c r="T23" s="106" t="e">
        <f t="shared" si="6"/>
        <v>#DIV/0!</v>
      </c>
      <c r="U23" s="106"/>
      <c r="V23" s="106"/>
      <c r="W23" s="106"/>
      <c r="X23" s="106"/>
      <c r="Y23" s="106"/>
      <c r="Z23" s="106"/>
      <c r="AA23" s="106"/>
      <c r="AB23" s="101"/>
      <c r="AC23" s="101"/>
      <c r="AD23" s="101"/>
      <c r="AE23" s="101"/>
      <c r="AF23" s="101"/>
    </row>
    <row r="24" spans="1:32" x14ac:dyDescent="0.35">
      <c r="A24" s="99"/>
      <c r="B24" s="99"/>
      <c r="C24" s="100"/>
      <c r="D24" s="100"/>
      <c r="E24" s="101"/>
      <c r="F24" s="101" t="str">
        <f>IFERROR(VLOOKUP(C24,'Orçamento Sintetico'!$G$10:$I$32,3,FALSE)*(1+BDI!$D$10),"")</f>
        <v/>
      </c>
      <c r="G24" s="101" t="str">
        <f t="shared" si="1"/>
        <v/>
      </c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</row>
    <row r="25" spans="1:32" x14ac:dyDescent="0.35">
      <c r="A25" s="99" t="s">
        <v>86</v>
      </c>
      <c r="B25" s="99" t="s">
        <v>260</v>
      </c>
      <c r="C25" s="100" t="s">
        <v>295</v>
      </c>
      <c r="D25" s="100" t="s">
        <v>5</v>
      </c>
      <c r="E25" s="101">
        <v>9</v>
      </c>
      <c r="F25" s="101">
        <f>IFERROR(VLOOKUP(C25,'Orçamento Sintetico'!$G$10:$I$32,3,FALSE)*(1+BDI!$D$10),"")</f>
        <v>0</v>
      </c>
      <c r="G25" s="101">
        <f t="shared" si="1"/>
        <v>0</v>
      </c>
      <c r="H25" s="107">
        <v>1</v>
      </c>
      <c r="I25" s="107">
        <v>1</v>
      </c>
      <c r="J25" s="107">
        <v>1</v>
      </c>
      <c r="K25" s="107">
        <v>1</v>
      </c>
      <c r="L25" s="107">
        <v>1</v>
      </c>
      <c r="M25" s="107">
        <v>1</v>
      </c>
      <c r="N25" s="107">
        <v>1</v>
      </c>
      <c r="O25" s="107">
        <v>1</v>
      </c>
      <c r="P25" s="107">
        <v>1</v>
      </c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1"/>
      <c r="AC25" s="101"/>
      <c r="AD25" s="101"/>
      <c r="AE25" s="101"/>
      <c r="AF25" s="101"/>
    </row>
    <row r="26" spans="1:32" x14ac:dyDescent="0.35">
      <c r="A26" s="99"/>
      <c r="B26" s="99"/>
      <c r="C26" s="100"/>
      <c r="D26" s="100"/>
      <c r="E26" s="101"/>
      <c r="F26" s="101" t="str">
        <f>IFERROR(VLOOKUP(C26,'Orçamento Sintetico'!$G$10:$I$32,3,FALSE)*(1+BDI!$D$10),"")</f>
        <v/>
      </c>
      <c r="G26" s="101" t="str">
        <f t="shared" si="1"/>
        <v/>
      </c>
      <c r="H26" s="106" t="e">
        <f>H25*$F25/$G25</f>
        <v>#DIV/0!</v>
      </c>
      <c r="I26" s="106" t="e">
        <f t="shared" ref="I26:P26" si="7">I25*$F25/$G25</f>
        <v>#DIV/0!</v>
      </c>
      <c r="J26" s="106" t="e">
        <f t="shared" si="7"/>
        <v>#DIV/0!</v>
      </c>
      <c r="K26" s="106" t="e">
        <f t="shared" si="7"/>
        <v>#DIV/0!</v>
      </c>
      <c r="L26" s="106" t="e">
        <f t="shared" si="7"/>
        <v>#DIV/0!</v>
      </c>
      <c r="M26" s="106" t="e">
        <f t="shared" si="7"/>
        <v>#DIV/0!</v>
      </c>
      <c r="N26" s="106" t="e">
        <f t="shared" si="7"/>
        <v>#DIV/0!</v>
      </c>
      <c r="O26" s="106" t="e">
        <f t="shared" si="7"/>
        <v>#DIV/0!</v>
      </c>
      <c r="P26" s="106" t="e">
        <f t="shared" si="7"/>
        <v>#DIV/0!</v>
      </c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1"/>
      <c r="AC26" s="101"/>
      <c r="AD26" s="101"/>
      <c r="AE26" s="101"/>
      <c r="AF26" s="101"/>
    </row>
    <row r="27" spans="1:32" x14ac:dyDescent="0.35">
      <c r="A27" s="99"/>
      <c r="B27" s="99"/>
      <c r="C27" s="100"/>
      <c r="D27" s="100"/>
      <c r="E27" s="101"/>
      <c r="F27" s="101" t="str">
        <f>IFERROR(VLOOKUP(C27,'Orçamento Sintetico'!$G$10:$I$32,3,FALSE)*(1+BDI!$D$10),"")</f>
        <v/>
      </c>
      <c r="G27" s="101" t="str">
        <f t="shared" si="1"/>
        <v/>
      </c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</row>
    <row r="28" spans="1:32" x14ac:dyDescent="0.35">
      <c r="A28" s="99" t="s">
        <v>86</v>
      </c>
      <c r="B28" s="99" t="s">
        <v>261</v>
      </c>
      <c r="C28" s="100" t="s">
        <v>213</v>
      </c>
      <c r="D28" s="100" t="s">
        <v>5</v>
      </c>
      <c r="E28" s="101">
        <v>20</v>
      </c>
      <c r="F28" s="101">
        <f>IFERROR(VLOOKUP(C28,'Orçamento Sintetico'!$G$10:$I$32,3,FALSE)*(1+BDI!$D$10),"")</f>
        <v>0</v>
      </c>
      <c r="G28" s="101">
        <f t="shared" si="1"/>
        <v>0</v>
      </c>
      <c r="H28" s="107">
        <v>1</v>
      </c>
      <c r="I28" s="107">
        <v>1</v>
      </c>
      <c r="J28" s="107">
        <v>1</v>
      </c>
      <c r="K28" s="107">
        <v>1</v>
      </c>
      <c r="L28" s="107">
        <v>1</v>
      </c>
      <c r="M28" s="107">
        <v>1</v>
      </c>
      <c r="N28" s="107">
        <v>1</v>
      </c>
      <c r="O28" s="107">
        <v>1</v>
      </c>
      <c r="P28" s="107">
        <v>1</v>
      </c>
      <c r="Q28" s="107">
        <v>1</v>
      </c>
      <c r="R28" s="107">
        <v>1</v>
      </c>
      <c r="S28" s="107">
        <v>1</v>
      </c>
      <c r="T28" s="107">
        <v>1</v>
      </c>
      <c r="U28" s="107">
        <v>1</v>
      </c>
      <c r="V28" s="107">
        <v>1</v>
      </c>
      <c r="W28" s="107">
        <v>1</v>
      </c>
      <c r="X28" s="107">
        <v>1</v>
      </c>
      <c r="Y28" s="107">
        <v>1</v>
      </c>
      <c r="Z28" s="107">
        <v>1</v>
      </c>
      <c r="AA28" s="107">
        <v>1</v>
      </c>
      <c r="AB28" s="101"/>
      <c r="AC28" s="101"/>
      <c r="AD28" s="101"/>
      <c r="AE28" s="101"/>
      <c r="AF28" s="101"/>
    </row>
    <row r="29" spans="1:32" x14ac:dyDescent="0.35">
      <c r="A29" s="99"/>
      <c r="B29" s="99"/>
      <c r="C29" s="100"/>
      <c r="D29" s="100"/>
      <c r="E29" s="101"/>
      <c r="F29" s="101" t="str">
        <f>IFERROR(VLOOKUP(C29,'Orçamento Sintetico'!$G$10:$I$32,3,FALSE)*(1+BDI!$D$10),"")</f>
        <v/>
      </c>
      <c r="G29" s="101" t="str">
        <f t="shared" si="1"/>
        <v/>
      </c>
      <c r="H29" s="106" t="e">
        <f>H28*$F28/$G28</f>
        <v>#DIV/0!</v>
      </c>
      <c r="I29" s="106" t="e">
        <f t="shared" ref="I29:AA29" si="8">I28*$F28/$G28</f>
        <v>#DIV/0!</v>
      </c>
      <c r="J29" s="106" t="e">
        <f t="shared" si="8"/>
        <v>#DIV/0!</v>
      </c>
      <c r="K29" s="106" t="e">
        <f t="shared" si="8"/>
        <v>#DIV/0!</v>
      </c>
      <c r="L29" s="106" t="e">
        <f t="shared" si="8"/>
        <v>#DIV/0!</v>
      </c>
      <c r="M29" s="106" t="e">
        <f t="shared" si="8"/>
        <v>#DIV/0!</v>
      </c>
      <c r="N29" s="106" t="e">
        <f t="shared" si="8"/>
        <v>#DIV/0!</v>
      </c>
      <c r="O29" s="106" t="e">
        <f t="shared" si="8"/>
        <v>#DIV/0!</v>
      </c>
      <c r="P29" s="106" t="e">
        <f t="shared" si="8"/>
        <v>#DIV/0!</v>
      </c>
      <c r="Q29" s="106" t="e">
        <f t="shared" si="8"/>
        <v>#DIV/0!</v>
      </c>
      <c r="R29" s="106" t="e">
        <f t="shared" si="8"/>
        <v>#DIV/0!</v>
      </c>
      <c r="S29" s="106" t="e">
        <f t="shared" si="8"/>
        <v>#DIV/0!</v>
      </c>
      <c r="T29" s="106" t="e">
        <f t="shared" si="8"/>
        <v>#DIV/0!</v>
      </c>
      <c r="U29" s="106" t="e">
        <f t="shared" si="8"/>
        <v>#DIV/0!</v>
      </c>
      <c r="V29" s="106" t="e">
        <f t="shared" si="8"/>
        <v>#DIV/0!</v>
      </c>
      <c r="W29" s="106" t="e">
        <f t="shared" si="8"/>
        <v>#DIV/0!</v>
      </c>
      <c r="X29" s="106" t="e">
        <f t="shared" si="8"/>
        <v>#DIV/0!</v>
      </c>
      <c r="Y29" s="106" t="e">
        <f t="shared" si="8"/>
        <v>#DIV/0!</v>
      </c>
      <c r="Z29" s="106" t="e">
        <f t="shared" si="8"/>
        <v>#DIV/0!</v>
      </c>
      <c r="AA29" s="106" t="e">
        <f t="shared" si="8"/>
        <v>#DIV/0!</v>
      </c>
      <c r="AB29" s="101"/>
      <c r="AC29" s="101"/>
      <c r="AD29" s="101"/>
      <c r="AE29" s="101"/>
      <c r="AF29" s="101"/>
    </row>
    <row r="30" spans="1:32" x14ac:dyDescent="0.35">
      <c r="A30" s="99"/>
      <c r="B30" s="99"/>
      <c r="C30" s="100"/>
      <c r="D30" s="100"/>
      <c r="E30" s="101"/>
      <c r="F30" s="101" t="str">
        <f>IFERROR(VLOOKUP(C30,'Orçamento Sintetico'!$G$10:$I$32,3,FALSE)*(1+BDI!$D$10),"")</f>
        <v/>
      </c>
      <c r="G30" s="101" t="str">
        <f t="shared" si="1"/>
        <v/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</row>
    <row r="31" spans="1:32" x14ac:dyDescent="0.35">
      <c r="A31" s="99" t="s">
        <v>86</v>
      </c>
      <c r="B31" s="99" t="s">
        <v>261</v>
      </c>
      <c r="C31" s="100" t="s">
        <v>243</v>
      </c>
      <c r="D31" s="100" t="s">
        <v>5</v>
      </c>
      <c r="E31" s="101">
        <v>25</v>
      </c>
      <c r="F31" s="101">
        <f>IFERROR(VLOOKUP(C31,'Orçamento Sintetico'!$G$10:$I$32,3,FALSE)*(1+BDI!$D$10),"")</f>
        <v>0</v>
      </c>
      <c r="G31" s="101">
        <f t="shared" si="1"/>
        <v>0</v>
      </c>
      <c r="H31" s="107">
        <v>1</v>
      </c>
      <c r="I31" s="107">
        <v>1</v>
      </c>
      <c r="J31" s="107">
        <v>1</v>
      </c>
      <c r="K31" s="107">
        <v>1</v>
      </c>
      <c r="L31" s="107">
        <v>1</v>
      </c>
      <c r="M31" s="107">
        <v>1</v>
      </c>
      <c r="N31" s="107">
        <v>1</v>
      </c>
      <c r="O31" s="107">
        <v>1</v>
      </c>
      <c r="P31" s="107">
        <v>1</v>
      </c>
      <c r="Q31" s="107">
        <v>1</v>
      </c>
      <c r="R31" s="107">
        <v>1</v>
      </c>
      <c r="S31" s="107">
        <v>1</v>
      </c>
      <c r="T31" s="107">
        <v>1</v>
      </c>
      <c r="U31" s="107">
        <v>1</v>
      </c>
      <c r="V31" s="107">
        <v>1</v>
      </c>
      <c r="W31" s="107">
        <v>1</v>
      </c>
      <c r="X31" s="107">
        <v>1</v>
      </c>
      <c r="Y31" s="107">
        <v>1</v>
      </c>
      <c r="Z31" s="107">
        <v>1</v>
      </c>
      <c r="AA31" s="107">
        <v>1</v>
      </c>
      <c r="AB31" s="107">
        <v>1</v>
      </c>
      <c r="AC31" s="107">
        <v>1</v>
      </c>
      <c r="AD31" s="107">
        <v>1</v>
      </c>
      <c r="AE31" s="107">
        <v>1</v>
      </c>
      <c r="AF31" s="107">
        <v>1</v>
      </c>
    </row>
    <row r="32" spans="1:32" x14ac:dyDescent="0.35">
      <c r="A32" s="99"/>
      <c r="B32" s="99"/>
      <c r="C32" s="100"/>
      <c r="D32" s="100"/>
      <c r="E32" s="101"/>
      <c r="F32" s="101" t="str">
        <f>IFERROR(VLOOKUP(C32,'Orçamento Sintetico'!$G$10:$I$32,3,FALSE)*(1+BDI!$D$10),"")</f>
        <v/>
      </c>
      <c r="G32" s="101" t="str">
        <f t="shared" si="1"/>
        <v/>
      </c>
      <c r="H32" s="106" t="e">
        <f>H31*$F31/$G31</f>
        <v>#DIV/0!</v>
      </c>
      <c r="I32" s="106" t="e">
        <f t="shared" ref="I32:AF32" si="9">I31*$F31/$G31</f>
        <v>#DIV/0!</v>
      </c>
      <c r="J32" s="106" t="e">
        <f t="shared" si="9"/>
        <v>#DIV/0!</v>
      </c>
      <c r="K32" s="106" t="e">
        <f t="shared" si="9"/>
        <v>#DIV/0!</v>
      </c>
      <c r="L32" s="106" t="e">
        <f t="shared" si="9"/>
        <v>#DIV/0!</v>
      </c>
      <c r="M32" s="106" t="e">
        <f t="shared" si="9"/>
        <v>#DIV/0!</v>
      </c>
      <c r="N32" s="106" t="e">
        <f t="shared" si="9"/>
        <v>#DIV/0!</v>
      </c>
      <c r="O32" s="106" t="e">
        <f t="shared" si="9"/>
        <v>#DIV/0!</v>
      </c>
      <c r="P32" s="106" t="e">
        <f t="shared" si="9"/>
        <v>#DIV/0!</v>
      </c>
      <c r="Q32" s="106" t="e">
        <f t="shared" si="9"/>
        <v>#DIV/0!</v>
      </c>
      <c r="R32" s="106" t="e">
        <f t="shared" si="9"/>
        <v>#DIV/0!</v>
      </c>
      <c r="S32" s="106" t="e">
        <f t="shared" si="9"/>
        <v>#DIV/0!</v>
      </c>
      <c r="T32" s="106" t="e">
        <f t="shared" si="9"/>
        <v>#DIV/0!</v>
      </c>
      <c r="U32" s="106" t="e">
        <f t="shared" si="9"/>
        <v>#DIV/0!</v>
      </c>
      <c r="V32" s="106" t="e">
        <f t="shared" si="9"/>
        <v>#DIV/0!</v>
      </c>
      <c r="W32" s="106" t="e">
        <f t="shared" si="9"/>
        <v>#DIV/0!</v>
      </c>
      <c r="X32" s="106" t="e">
        <f t="shared" si="9"/>
        <v>#DIV/0!</v>
      </c>
      <c r="Y32" s="106" t="e">
        <f t="shared" si="9"/>
        <v>#DIV/0!</v>
      </c>
      <c r="Z32" s="106" t="e">
        <f t="shared" si="9"/>
        <v>#DIV/0!</v>
      </c>
      <c r="AA32" s="106" t="e">
        <f t="shared" si="9"/>
        <v>#DIV/0!</v>
      </c>
      <c r="AB32" s="106" t="e">
        <f t="shared" si="9"/>
        <v>#DIV/0!</v>
      </c>
      <c r="AC32" s="106" t="e">
        <f t="shared" si="9"/>
        <v>#DIV/0!</v>
      </c>
      <c r="AD32" s="106" t="e">
        <f t="shared" si="9"/>
        <v>#DIV/0!</v>
      </c>
      <c r="AE32" s="106" t="e">
        <f t="shared" si="9"/>
        <v>#DIV/0!</v>
      </c>
      <c r="AF32" s="106" t="e">
        <f t="shared" si="9"/>
        <v>#DIV/0!</v>
      </c>
    </row>
    <row r="33" spans="1:32" x14ac:dyDescent="0.35">
      <c r="A33" s="99"/>
      <c r="B33" s="99"/>
      <c r="C33" s="100"/>
      <c r="D33" s="100"/>
      <c r="E33" s="101"/>
      <c r="F33" s="101" t="str">
        <f>IFERROR(VLOOKUP(C33,'Orçamento Sintetico'!$G$10:$I$32,3,FALSE)*(1+BDI!$D$10),"")</f>
        <v/>
      </c>
      <c r="G33" s="101" t="str">
        <f t="shared" si="1"/>
        <v/>
      </c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</row>
    <row r="34" spans="1:32" x14ac:dyDescent="0.35">
      <c r="A34" s="99" t="s">
        <v>86</v>
      </c>
      <c r="B34" s="99" t="s">
        <v>262</v>
      </c>
      <c r="C34" s="100" t="s">
        <v>252</v>
      </c>
      <c r="D34" s="100" t="s">
        <v>5</v>
      </c>
      <c r="E34" s="101">
        <v>25</v>
      </c>
      <c r="F34" s="101">
        <f>IFERROR(VLOOKUP(C34,'Orçamento Sintetico'!$G$10:$I$32,3,FALSE)*(1+BDI!$D$10),"")</f>
        <v>0</v>
      </c>
      <c r="G34" s="101">
        <f t="shared" si="1"/>
        <v>0</v>
      </c>
      <c r="H34" s="107">
        <v>1</v>
      </c>
      <c r="I34" s="107">
        <v>1</v>
      </c>
      <c r="J34" s="107">
        <v>1</v>
      </c>
      <c r="K34" s="107">
        <v>1</v>
      </c>
      <c r="L34" s="107">
        <v>1</v>
      </c>
      <c r="M34" s="107">
        <v>1</v>
      </c>
      <c r="N34" s="107">
        <v>1</v>
      </c>
      <c r="O34" s="107">
        <v>1</v>
      </c>
      <c r="P34" s="107">
        <v>1</v>
      </c>
      <c r="Q34" s="107">
        <v>1</v>
      </c>
      <c r="R34" s="107">
        <v>1</v>
      </c>
      <c r="S34" s="107">
        <v>1</v>
      </c>
      <c r="T34" s="107">
        <v>1</v>
      </c>
      <c r="U34" s="107">
        <v>1</v>
      </c>
      <c r="V34" s="107">
        <v>1</v>
      </c>
      <c r="W34" s="107">
        <v>1</v>
      </c>
      <c r="X34" s="107">
        <v>1</v>
      </c>
      <c r="Y34" s="107">
        <v>1</v>
      </c>
      <c r="Z34" s="107">
        <v>1</v>
      </c>
      <c r="AA34" s="107">
        <v>1</v>
      </c>
      <c r="AB34" s="107">
        <v>1</v>
      </c>
      <c r="AC34" s="107">
        <v>1</v>
      </c>
      <c r="AD34" s="107">
        <v>1</v>
      </c>
      <c r="AE34" s="107">
        <v>1</v>
      </c>
      <c r="AF34" s="107">
        <v>1</v>
      </c>
    </row>
    <row r="35" spans="1:32" x14ac:dyDescent="0.35">
      <c r="A35" s="99"/>
      <c r="B35" s="99"/>
      <c r="C35" s="100"/>
      <c r="D35" s="100"/>
      <c r="E35" s="101"/>
      <c r="F35" s="101" t="str">
        <f>IFERROR(VLOOKUP(C35,'Orçamento Sintetico'!$G$10:$I$32,3,FALSE)*(1+BDI!$D$10),"")</f>
        <v/>
      </c>
      <c r="G35" s="101" t="str">
        <f t="shared" si="1"/>
        <v/>
      </c>
      <c r="H35" s="106" t="e">
        <f>H34*$F34/$G34</f>
        <v>#DIV/0!</v>
      </c>
      <c r="I35" s="106" t="e">
        <f t="shared" ref="I35:AF35" si="10">I34*$F34/$G34</f>
        <v>#DIV/0!</v>
      </c>
      <c r="J35" s="106" t="e">
        <f t="shared" si="10"/>
        <v>#DIV/0!</v>
      </c>
      <c r="K35" s="106" t="e">
        <f t="shared" si="10"/>
        <v>#DIV/0!</v>
      </c>
      <c r="L35" s="106" t="e">
        <f t="shared" si="10"/>
        <v>#DIV/0!</v>
      </c>
      <c r="M35" s="106" t="e">
        <f t="shared" si="10"/>
        <v>#DIV/0!</v>
      </c>
      <c r="N35" s="106" t="e">
        <f t="shared" si="10"/>
        <v>#DIV/0!</v>
      </c>
      <c r="O35" s="106" t="e">
        <f t="shared" si="10"/>
        <v>#DIV/0!</v>
      </c>
      <c r="P35" s="106" t="e">
        <f t="shared" si="10"/>
        <v>#DIV/0!</v>
      </c>
      <c r="Q35" s="106" t="e">
        <f t="shared" si="10"/>
        <v>#DIV/0!</v>
      </c>
      <c r="R35" s="106" t="e">
        <f t="shared" si="10"/>
        <v>#DIV/0!</v>
      </c>
      <c r="S35" s="106" t="e">
        <f t="shared" si="10"/>
        <v>#DIV/0!</v>
      </c>
      <c r="T35" s="106" t="e">
        <f t="shared" si="10"/>
        <v>#DIV/0!</v>
      </c>
      <c r="U35" s="106" t="e">
        <f t="shared" si="10"/>
        <v>#DIV/0!</v>
      </c>
      <c r="V35" s="106" t="e">
        <f t="shared" si="10"/>
        <v>#DIV/0!</v>
      </c>
      <c r="W35" s="106" t="e">
        <f t="shared" si="10"/>
        <v>#DIV/0!</v>
      </c>
      <c r="X35" s="106" t="e">
        <f t="shared" si="10"/>
        <v>#DIV/0!</v>
      </c>
      <c r="Y35" s="106" t="e">
        <f t="shared" si="10"/>
        <v>#DIV/0!</v>
      </c>
      <c r="Z35" s="106" t="e">
        <f t="shared" si="10"/>
        <v>#DIV/0!</v>
      </c>
      <c r="AA35" s="106" t="e">
        <f t="shared" si="10"/>
        <v>#DIV/0!</v>
      </c>
      <c r="AB35" s="106" t="e">
        <f t="shared" si="10"/>
        <v>#DIV/0!</v>
      </c>
      <c r="AC35" s="106" t="e">
        <f t="shared" si="10"/>
        <v>#DIV/0!</v>
      </c>
      <c r="AD35" s="106" t="e">
        <f t="shared" si="10"/>
        <v>#DIV/0!</v>
      </c>
      <c r="AE35" s="106" t="e">
        <f t="shared" si="10"/>
        <v>#DIV/0!</v>
      </c>
      <c r="AF35" s="106" t="e">
        <f t="shared" si="10"/>
        <v>#DIV/0!</v>
      </c>
    </row>
    <row r="36" spans="1:32" x14ac:dyDescent="0.35">
      <c r="A36" s="99"/>
      <c r="B36" s="99"/>
      <c r="C36" s="100"/>
      <c r="D36" s="100"/>
      <c r="E36" s="101"/>
      <c r="F36" s="101" t="str">
        <f>IFERROR(VLOOKUP(C36,'Orçamento Sintetico'!$G$10:$I$32,3,FALSE)*(1+BDI!$D$10),"")</f>
        <v/>
      </c>
      <c r="G36" s="101" t="str">
        <f t="shared" si="1"/>
        <v/>
      </c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</row>
    <row r="37" spans="1:32" x14ac:dyDescent="0.35">
      <c r="A37" s="99" t="s">
        <v>87</v>
      </c>
      <c r="B37" s="99" t="s">
        <v>263</v>
      </c>
      <c r="C37" s="100" t="s">
        <v>296</v>
      </c>
      <c r="D37" s="100" t="s">
        <v>5</v>
      </c>
      <c r="E37" s="101">
        <v>20</v>
      </c>
      <c r="F37" s="101">
        <f>IFERROR(VLOOKUP(C37,'Orçamento Sintetico'!$G$10:$I$32,3,FALSE)*(1+BDI!$D$10),"")</f>
        <v>0</v>
      </c>
      <c r="G37" s="101">
        <f t="shared" si="1"/>
        <v>0</v>
      </c>
      <c r="H37" s="107">
        <v>1</v>
      </c>
      <c r="I37" s="107">
        <v>1</v>
      </c>
      <c r="J37" s="107">
        <v>1</v>
      </c>
      <c r="K37" s="107">
        <v>1</v>
      </c>
      <c r="L37" s="107">
        <v>1</v>
      </c>
      <c r="M37" s="107">
        <v>1</v>
      </c>
      <c r="N37" s="107">
        <v>1</v>
      </c>
      <c r="O37" s="107">
        <v>1</v>
      </c>
      <c r="P37" s="107">
        <v>1</v>
      </c>
      <c r="Q37" s="107">
        <v>1</v>
      </c>
      <c r="R37" s="107">
        <v>1</v>
      </c>
      <c r="S37" s="107">
        <v>1</v>
      </c>
      <c r="T37" s="107">
        <v>1</v>
      </c>
      <c r="U37" s="107">
        <v>1</v>
      </c>
      <c r="V37" s="107">
        <v>1</v>
      </c>
      <c r="W37" s="107">
        <v>1</v>
      </c>
      <c r="X37" s="107">
        <v>1</v>
      </c>
      <c r="Y37" s="107">
        <v>1</v>
      </c>
      <c r="Z37" s="107">
        <v>1</v>
      </c>
      <c r="AA37" s="107">
        <v>1</v>
      </c>
      <c r="AB37" s="101"/>
      <c r="AC37" s="101"/>
      <c r="AD37" s="101"/>
      <c r="AE37" s="101"/>
      <c r="AF37" s="101"/>
    </row>
    <row r="38" spans="1:32" x14ac:dyDescent="0.35">
      <c r="A38" s="99"/>
      <c r="B38" s="99"/>
      <c r="C38" s="100"/>
      <c r="D38" s="100"/>
      <c r="E38" s="101"/>
      <c r="F38" s="101" t="str">
        <f>IFERROR(VLOOKUP(C38,'Orçamento Sintetico'!$G$10:$I$32,3,FALSE)*(1+BDI!$D$10),"")</f>
        <v/>
      </c>
      <c r="G38" s="101" t="str">
        <f t="shared" si="1"/>
        <v/>
      </c>
      <c r="H38" s="106" t="e">
        <f>H37*$F37/$G37</f>
        <v>#DIV/0!</v>
      </c>
      <c r="I38" s="106" t="e">
        <f t="shared" ref="I38:AA38" si="11">I37*$F37/$G37</f>
        <v>#DIV/0!</v>
      </c>
      <c r="J38" s="106" t="e">
        <f t="shared" si="11"/>
        <v>#DIV/0!</v>
      </c>
      <c r="K38" s="106" t="e">
        <f t="shared" si="11"/>
        <v>#DIV/0!</v>
      </c>
      <c r="L38" s="106" t="e">
        <f t="shared" si="11"/>
        <v>#DIV/0!</v>
      </c>
      <c r="M38" s="106" t="e">
        <f t="shared" si="11"/>
        <v>#DIV/0!</v>
      </c>
      <c r="N38" s="106" t="e">
        <f t="shared" si="11"/>
        <v>#DIV/0!</v>
      </c>
      <c r="O38" s="106" t="e">
        <f t="shared" si="11"/>
        <v>#DIV/0!</v>
      </c>
      <c r="P38" s="106" t="e">
        <f t="shared" si="11"/>
        <v>#DIV/0!</v>
      </c>
      <c r="Q38" s="106" t="e">
        <f t="shared" si="11"/>
        <v>#DIV/0!</v>
      </c>
      <c r="R38" s="106" t="e">
        <f t="shared" si="11"/>
        <v>#DIV/0!</v>
      </c>
      <c r="S38" s="106" t="e">
        <f t="shared" si="11"/>
        <v>#DIV/0!</v>
      </c>
      <c r="T38" s="106" t="e">
        <f t="shared" si="11"/>
        <v>#DIV/0!</v>
      </c>
      <c r="U38" s="106" t="e">
        <f t="shared" si="11"/>
        <v>#DIV/0!</v>
      </c>
      <c r="V38" s="106" t="e">
        <f t="shared" si="11"/>
        <v>#DIV/0!</v>
      </c>
      <c r="W38" s="106" t="e">
        <f t="shared" si="11"/>
        <v>#DIV/0!</v>
      </c>
      <c r="X38" s="106" t="e">
        <f t="shared" si="11"/>
        <v>#DIV/0!</v>
      </c>
      <c r="Y38" s="106" t="e">
        <f t="shared" si="11"/>
        <v>#DIV/0!</v>
      </c>
      <c r="Z38" s="106" t="e">
        <f t="shared" si="11"/>
        <v>#DIV/0!</v>
      </c>
      <c r="AA38" s="106" t="e">
        <f t="shared" si="11"/>
        <v>#DIV/0!</v>
      </c>
      <c r="AB38" s="101"/>
      <c r="AC38" s="101"/>
      <c r="AD38" s="101"/>
      <c r="AE38" s="101"/>
      <c r="AF38" s="101"/>
    </row>
    <row r="39" spans="1:32" x14ac:dyDescent="0.35">
      <c r="A39" s="99"/>
      <c r="B39" s="99"/>
      <c r="C39" s="100"/>
      <c r="D39" s="100"/>
      <c r="E39" s="101"/>
      <c r="F39" s="101" t="str">
        <f>IFERROR(VLOOKUP(C39,'Orçamento Sintetico'!$G$10:$I$32,3,FALSE)*(1+BDI!$D$10),"")</f>
        <v/>
      </c>
      <c r="G39" s="101" t="str">
        <f t="shared" si="1"/>
        <v/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</row>
    <row r="40" spans="1:32" x14ac:dyDescent="0.35">
      <c r="A40" s="99" t="s">
        <v>87</v>
      </c>
      <c r="B40" s="99" t="s">
        <v>263</v>
      </c>
      <c r="C40" s="100" t="s">
        <v>297</v>
      </c>
      <c r="D40" s="100" t="s">
        <v>5</v>
      </c>
      <c r="E40" s="101">
        <v>6</v>
      </c>
      <c r="F40" s="101">
        <f>IFERROR(VLOOKUP(C40,'Orçamento Sintetico'!$G$10:$I$32,3,FALSE)*(1+BDI!$D$10),"")</f>
        <v>0</v>
      </c>
      <c r="G40" s="101">
        <f t="shared" si="1"/>
        <v>0</v>
      </c>
      <c r="H40" s="107">
        <v>1</v>
      </c>
      <c r="I40" s="107">
        <v>1</v>
      </c>
      <c r="J40" s="107">
        <v>1</v>
      </c>
      <c r="K40" s="107">
        <v>1</v>
      </c>
      <c r="L40" s="107">
        <v>1</v>
      </c>
      <c r="M40" s="107">
        <v>1</v>
      </c>
      <c r="N40" s="107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</row>
    <row r="41" spans="1:32" x14ac:dyDescent="0.35">
      <c r="A41" s="99"/>
      <c r="B41" s="99"/>
      <c r="C41" s="100"/>
      <c r="D41" s="100"/>
      <c r="E41" s="101"/>
      <c r="F41" s="101" t="str">
        <f>IFERROR(VLOOKUP(C41,'Orçamento Sintetico'!$G$10:$I$32,3,FALSE)*(1+BDI!$D$10),"")</f>
        <v/>
      </c>
      <c r="G41" s="101" t="str">
        <f t="shared" si="1"/>
        <v/>
      </c>
      <c r="H41" s="106" t="e">
        <f>H40*$F40/$G40</f>
        <v>#DIV/0!</v>
      </c>
      <c r="I41" s="106" t="e">
        <f t="shared" ref="I41:M41" si="12">I40*$F40/$G40</f>
        <v>#DIV/0!</v>
      </c>
      <c r="J41" s="106" t="e">
        <f t="shared" si="12"/>
        <v>#DIV/0!</v>
      </c>
      <c r="K41" s="106" t="e">
        <f t="shared" si="12"/>
        <v>#DIV/0!</v>
      </c>
      <c r="L41" s="106" t="e">
        <f t="shared" si="12"/>
        <v>#DIV/0!</v>
      </c>
      <c r="M41" s="106" t="e">
        <f t="shared" si="12"/>
        <v>#DIV/0!</v>
      </c>
      <c r="N41" s="106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</row>
    <row r="42" spans="1:32" x14ac:dyDescent="0.35">
      <c r="A42" s="99"/>
      <c r="B42" s="99"/>
      <c r="C42" s="100"/>
      <c r="D42" s="100"/>
      <c r="E42" s="101"/>
      <c r="F42" s="101" t="str">
        <f>IFERROR(VLOOKUP(C42,'Orçamento Sintetico'!$G$10:$I$32,3,FALSE)*(1+BDI!$D$10),"")</f>
        <v/>
      </c>
      <c r="G42" s="101" t="str">
        <f t="shared" si="1"/>
        <v/>
      </c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</row>
    <row r="43" spans="1:32" x14ac:dyDescent="0.35">
      <c r="A43" s="99" t="s">
        <v>87</v>
      </c>
      <c r="B43" s="99" t="s">
        <v>264</v>
      </c>
      <c r="C43" s="100" t="s">
        <v>298</v>
      </c>
      <c r="D43" s="100" t="s">
        <v>5</v>
      </c>
      <c r="E43" s="101">
        <v>13</v>
      </c>
      <c r="F43" s="101">
        <f>IFERROR(VLOOKUP(C43,'Orçamento Sintetico'!$G$10:$I$32,3,FALSE)*(1+BDI!$D$10),"")</f>
        <v>0</v>
      </c>
      <c r="G43" s="101">
        <f t="shared" si="1"/>
        <v>0</v>
      </c>
      <c r="H43" s="107">
        <v>1</v>
      </c>
      <c r="I43" s="107">
        <v>1</v>
      </c>
      <c r="J43" s="107">
        <v>1</v>
      </c>
      <c r="K43" s="107">
        <v>1</v>
      </c>
      <c r="L43" s="107">
        <v>1</v>
      </c>
      <c r="M43" s="107">
        <v>1</v>
      </c>
      <c r="N43" s="107">
        <v>1</v>
      </c>
      <c r="O43" s="107">
        <v>1</v>
      </c>
      <c r="P43" s="107">
        <v>1</v>
      </c>
      <c r="Q43" s="107">
        <v>1</v>
      </c>
      <c r="R43" s="107">
        <v>1</v>
      </c>
      <c r="S43" s="107">
        <v>1</v>
      </c>
      <c r="T43" s="107">
        <v>1</v>
      </c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</row>
    <row r="44" spans="1:32" x14ac:dyDescent="0.35">
      <c r="A44" s="99"/>
      <c r="B44" s="99"/>
      <c r="C44" s="100"/>
      <c r="D44" s="100"/>
      <c r="E44" s="101"/>
      <c r="F44" s="101" t="str">
        <f>IFERROR(VLOOKUP(C44,'Orçamento Sintetico'!$G$10:$I$32,3,FALSE)*(1+BDI!$D$10),"")</f>
        <v/>
      </c>
      <c r="G44" s="101" t="str">
        <f t="shared" si="1"/>
        <v/>
      </c>
      <c r="H44" s="106" t="e">
        <f>H43*$F43/$G43</f>
        <v>#DIV/0!</v>
      </c>
      <c r="I44" s="106" t="e">
        <f t="shared" ref="I44:T44" si="13">I43*$F43/$G43</f>
        <v>#DIV/0!</v>
      </c>
      <c r="J44" s="106" t="e">
        <f t="shared" si="13"/>
        <v>#DIV/0!</v>
      </c>
      <c r="K44" s="106" t="e">
        <f t="shared" si="13"/>
        <v>#DIV/0!</v>
      </c>
      <c r="L44" s="106" t="e">
        <f t="shared" si="13"/>
        <v>#DIV/0!</v>
      </c>
      <c r="M44" s="106" t="e">
        <f t="shared" si="13"/>
        <v>#DIV/0!</v>
      </c>
      <c r="N44" s="106" t="e">
        <f t="shared" si="13"/>
        <v>#DIV/0!</v>
      </c>
      <c r="O44" s="106" t="e">
        <f t="shared" si="13"/>
        <v>#DIV/0!</v>
      </c>
      <c r="P44" s="106" t="e">
        <f t="shared" si="13"/>
        <v>#DIV/0!</v>
      </c>
      <c r="Q44" s="106" t="e">
        <f t="shared" si="13"/>
        <v>#DIV/0!</v>
      </c>
      <c r="R44" s="106" t="e">
        <f t="shared" si="13"/>
        <v>#DIV/0!</v>
      </c>
      <c r="S44" s="106" t="e">
        <f t="shared" si="13"/>
        <v>#DIV/0!</v>
      </c>
      <c r="T44" s="106" t="e">
        <f t="shared" si="13"/>
        <v>#DIV/0!</v>
      </c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</row>
    <row r="45" spans="1:32" x14ac:dyDescent="0.35">
      <c r="A45" s="99"/>
      <c r="B45" s="99"/>
      <c r="C45" s="100"/>
      <c r="D45" s="100"/>
      <c r="E45" s="101"/>
      <c r="F45" s="101" t="str">
        <f>IFERROR(VLOOKUP(C45,'Orçamento Sintetico'!$G$10:$I$32,3,FALSE)*(1+BDI!$D$10),"")</f>
        <v/>
      </c>
      <c r="G45" s="101" t="str">
        <f t="shared" si="1"/>
        <v/>
      </c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</row>
    <row r="46" spans="1:32" x14ac:dyDescent="0.35">
      <c r="A46" s="99" t="s">
        <v>87</v>
      </c>
      <c r="B46" s="99" t="s">
        <v>265</v>
      </c>
      <c r="C46" s="100" t="s">
        <v>299</v>
      </c>
      <c r="D46" s="100" t="s">
        <v>5</v>
      </c>
      <c r="E46" s="101">
        <v>15</v>
      </c>
      <c r="F46" s="101">
        <f>IFERROR(VLOOKUP(C46,'Orçamento Sintetico'!$G$10:$I$32,3,FALSE)*(1+BDI!$D$10),"")</f>
        <v>0</v>
      </c>
      <c r="G46" s="101">
        <f t="shared" si="1"/>
        <v>0</v>
      </c>
      <c r="H46" s="107"/>
      <c r="I46" s="107"/>
      <c r="J46" s="107"/>
      <c r="K46" s="107"/>
      <c r="L46" s="107"/>
      <c r="M46" s="107">
        <v>1</v>
      </c>
      <c r="N46" s="107">
        <v>1</v>
      </c>
      <c r="O46" s="107">
        <v>1</v>
      </c>
      <c r="P46" s="107">
        <v>1</v>
      </c>
      <c r="Q46" s="107">
        <v>1</v>
      </c>
      <c r="R46" s="107">
        <v>1</v>
      </c>
      <c r="S46" s="107">
        <v>1</v>
      </c>
      <c r="T46" s="107">
        <v>1</v>
      </c>
      <c r="U46" s="107">
        <v>1</v>
      </c>
      <c r="V46" s="107">
        <v>1</v>
      </c>
      <c r="W46" s="107">
        <v>1</v>
      </c>
      <c r="X46" s="107">
        <v>1</v>
      </c>
      <c r="Y46" s="107">
        <v>1</v>
      </c>
      <c r="Z46" s="107">
        <v>1</v>
      </c>
      <c r="AA46" s="107">
        <v>1</v>
      </c>
      <c r="AB46" s="107"/>
      <c r="AC46" s="107"/>
      <c r="AD46" s="107"/>
      <c r="AE46" s="107"/>
      <c r="AF46" s="107"/>
    </row>
    <row r="47" spans="1:32" x14ac:dyDescent="0.35">
      <c r="A47" s="99"/>
      <c r="B47" s="99"/>
      <c r="C47" s="100"/>
      <c r="D47" s="100"/>
      <c r="E47" s="101"/>
      <c r="F47" s="101" t="str">
        <f>IFERROR(VLOOKUP(C47,'Orçamento Sintetico'!$G$10:$I$32,3,FALSE)*(1+BDI!$D$10),"")</f>
        <v/>
      </c>
      <c r="G47" s="101" t="str">
        <f t="shared" si="1"/>
        <v/>
      </c>
      <c r="H47" s="106"/>
      <c r="I47" s="106"/>
      <c r="J47" s="106"/>
      <c r="K47" s="106"/>
      <c r="L47" s="106"/>
      <c r="M47" s="106" t="e">
        <f t="shared" ref="M47:AA47" si="14">M46*$F46/$G46</f>
        <v>#DIV/0!</v>
      </c>
      <c r="N47" s="106" t="e">
        <f t="shared" si="14"/>
        <v>#DIV/0!</v>
      </c>
      <c r="O47" s="106" t="e">
        <f t="shared" si="14"/>
        <v>#DIV/0!</v>
      </c>
      <c r="P47" s="106" t="e">
        <f t="shared" si="14"/>
        <v>#DIV/0!</v>
      </c>
      <c r="Q47" s="106" t="e">
        <f t="shared" si="14"/>
        <v>#DIV/0!</v>
      </c>
      <c r="R47" s="106" t="e">
        <f t="shared" si="14"/>
        <v>#DIV/0!</v>
      </c>
      <c r="S47" s="106" t="e">
        <f t="shared" si="14"/>
        <v>#DIV/0!</v>
      </c>
      <c r="T47" s="106" t="e">
        <f t="shared" si="14"/>
        <v>#DIV/0!</v>
      </c>
      <c r="U47" s="106" t="e">
        <f t="shared" si="14"/>
        <v>#DIV/0!</v>
      </c>
      <c r="V47" s="106" t="e">
        <f t="shared" si="14"/>
        <v>#DIV/0!</v>
      </c>
      <c r="W47" s="106" t="e">
        <f t="shared" si="14"/>
        <v>#DIV/0!</v>
      </c>
      <c r="X47" s="106" t="e">
        <f t="shared" si="14"/>
        <v>#DIV/0!</v>
      </c>
      <c r="Y47" s="106" t="e">
        <f t="shared" si="14"/>
        <v>#DIV/0!</v>
      </c>
      <c r="Z47" s="106" t="e">
        <f t="shared" si="14"/>
        <v>#DIV/0!</v>
      </c>
      <c r="AA47" s="106" t="e">
        <f t="shared" si="14"/>
        <v>#DIV/0!</v>
      </c>
      <c r="AB47" s="106"/>
      <c r="AC47" s="106"/>
      <c r="AD47" s="106"/>
      <c r="AE47" s="106"/>
      <c r="AF47" s="106"/>
    </row>
    <row r="48" spans="1:32" x14ac:dyDescent="0.35">
      <c r="A48" s="99"/>
      <c r="B48" s="99"/>
      <c r="C48" s="100"/>
      <c r="D48" s="100"/>
      <c r="E48" s="101"/>
      <c r="F48" s="101" t="str">
        <f>IFERROR(VLOOKUP(C48,'Orçamento Sintetico'!$G$10:$I$32,3,FALSE)*(1+BDI!$D$10),"")</f>
        <v/>
      </c>
      <c r="G48" s="101" t="str">
        <f t="shared" si="1"/>
        <v/>
      </c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</row>
    <row r="49" spans="1:32" x14ac:dyDescent="0.35">
      <c r="A49" s="99" t="s">
        <v>87</v>
      </c>
      <c r="B49" s="99" t="s">
        <v>266</v>
      </c>
      <c r="C49" s="100" t="s">
        <v>300</v>
      </c>
      <c r="D49" s="100" t="s">
        <v>5</v>
      </c>
      <c r="E49" s="101">
        <v>12</v>
      </c>
      <c r="F49" s="101">
        <f>IFERROR(VLOOKUP(C49,'Orçamento Sintetico'!$G$10:$I$32,3,FALSE)*(1+BDI!$D$10),"")</f>
        <v>0</v>
      </c>
      <c r="G49" s="101">
        <f t="shared" si="1"/>
        <v>0</v>
      </c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>
        <v>1</v>
      </c>
      <c r="V49" s="107">
        <v>1</v>
      </c>
      <c r="W49" s="107">
        <v>1</v>
      </c>
      <c r="X49" s="107">
        <v>1</v>
      </c>
      <c r="Y49" s="107">
        <v>1</v>
      </c>
      <c r="Z49" s="107">
        <v>1</v>
      </c>
      <c r="AA49" s="107">
        <v>1</v>
      </c>
      <c r="AB49" s="107">
        <v>1</v>
      </c>
      <c r="AC49" s="107">
        <v>1</v>
      </c>
      <c r="AD49" s="107">
        <v>1</v>
      </c>
      <c r="AE49" s="107">
        <v>1</v>
      </c>
      <c r="AF49" s="107">
        <v>1</v>
      </c>
    </row>
    <row r="50" spans="1:32" x14ac:dyDescent="0.35">
      <c r="A50" s="99"/>
      <c r="B50" s="99"/>
      <c r="C50" s="100"/>
      <c r="D50" s="100"/>
      <c r="E50" s="101"/>
      <c r="F50" s="101" t="str">
        <f>IFERROR(VLOOKUP(C50,'Orçamento Sintetico'!$G$10:$I$32,3,FALSE)*(1+BDI!$D$10),"")</f>
        <v/>
      </c>
      <c r="G50" s="101" t="str">
        <f t="shared" si="1"/>
        <v/>
      </c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 t="e">
        <f t="shared" ref="U50:AF50" si="15">U49*$F49/$G49</f>
        <v>#DIV/0!</v>
      </c>
      <c r="V50" s="106" t="e">
        <f t="shared" si="15"/>
        <v>#DIV/0!</v>
      </c>
      <c r="W50" s="106" t="e">
        <f t="shared" si="15"/>
        <v>#DIV/0!</v>
      </c>
      <c r="X50" s="106" t="e">
        <f t="shared" si="15"/>
        <v>#DIV/0!</v>
      </c>
      <c r="Y50" s="106" t="e">
        <f t="shared" si="15"/>
        <v>#DIV/0!</v>
      </c>
      <c r="Z50" s="106" t="e">
        <f t="shared" si="15"/>
        <v>#DIV/0!</v>
      </c>
      <c r="AA50" s="106" t="e">
        <f t="shared" si="15"/>
        <v>#DIV/0!</v>
      </c>
      <c r="AB50" s="106" t="e">
        <f t="shared" si="15"/>
        <v>#DIV/0!</v>
      </c>
      <c r="AC50" s="106" t="e">
        <f t="shared" si="15"/>
        <v>#DIV/0!</v>
      </c>
      <c r="AD50" s="106" t="e">
        <f t="shared" si="15"/>
        <v>#DIV/0!</v>
      </c>
      <c r="AE50" s="106" t="e">
        <f t="shared" si="15"/>
        <v>#DIV/0!</v>
      </c>
      <c r="AF50" s="106" t="e">
        <f t="shared" si="15"/>
        <v>#DIV/0!</v>
      </c>
    </row>
    <row r="51" spans="1:32" x14ac:dyDescent="0.35">
      <c r="A51" s="99"/>
      <c r="B51" s="99"/>
      <c r="C51" s="100"/>
      <c r="D51" s="100"/>
      <c r="E51" s="101"/>
      <c r="F51" s="101" t="str">
        <f>IFERROR(VLOOKUP(C51,'Orçamento Sintetico'!$G$10:$I$32,3,FALSE)*(1+BDI!$D$10),"")</f>
        <v/>
      </c>
      <c r="G51" s="101" t="str">
        <f t="shared" si="1"/>
        <v/>
      </c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</row>
    <row r="52" spans="1:32" x14ac:dyDescent="0.35">
      <c r="A52" s="99" t="s">
        <v>87</v>
      </c>
      <c r="B52" s="99" t="s">
        <v>267</v>
      </c>
      <c r="C52" s="100" t="s">
        <v>301</v>
      </c>
      <c r="D52" s="100" t="s">
        <v>5</v>
      </c>
      <c r="E52" s="101">
        <v>10</v>
      </c>
      <c r="F52" s="101">
        <f>IFERROR(VLOOKUP(C52,'Orçamento Sintetico'!$G$10:$I$32,3,FALSE)*(1+BDI!$D$10),"")</f>
        <v>0</v>
      </c>
      <c r="G52" s="101">
        <f t="shared" si="1"/>
        <v>0</v>
      </c>
      <c r="H52" s="107">
        <v>1</v>
      </c>
      <c r="I52" s="107">
        <v>1</v>
      </c>
      <c r="J52" s="107">
        <v>1</v>
      </c>
      <c r="K52" s="107">
        <v>1</v>
      </c>
      <c r="L52" s="107">
        <v>1</v>
      </c>
      <c r="M52" s="107">
        <v>1</v>
      </c>
      <c r="N52" s="107">
        <v>1</v>
      </c>
      <c r="O52" s="107">
        <v>1</v>
      </c>
      <c r="P52" s="107">
        <v>1</v>
      </c>
      <c r="Q52" s="107">
        <v>1</v>
      </c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</row>
    <row r="53" spans="1:32" x14ac:dyDescent="0.35">
      <c r="A53" s="99"/>
      <c r="B53" s="99"/>
      <c r="C53" s="100"/>
      <c r="D53" s="100"/>
      <c r="E53" s="101"/>
      <c r="F53" s="101" t="str">
        <f>IFERROR(VLOOKUP(C53,'Orçamento Sintetico'!$G$10:$I$32,3,FALSE)*(1+BDI!$D$10),"")</f>
        <v/>
      </c>
      <c r="G53" s="101" t="str">
        <f t="shared" si="1"/>
        <v/>
      </c>
      <c r="H53" s="106" t="e">
        <f>H52*$F52/$G52</f>
        <v>#DIV/0!</v>
      </c>
      <c r="I53" s="106" t="e">
        <f t="shared" ref="I53:Q53" si="16">I52*$F52/$G52</f>
        <v>#DIV/0!</v>
      </c>
      <c r="J53" s="106" t="e">
        <f t="shared" si="16"/>
        <v>#DIV/0!</v>
      </c>
      <c r="K53" s="106" t="e">
        <f t="shared" si="16"/>
        <v>#DIV/0!</v>
      </c>
      <c r="L53" s="106" t="e">
        <f t="shared" si="16"/>
        <v>#DIV/0!</v>
      </c>
      <c r="M53" s="106" t="e">
        <f t="shared" si="16"/>
        <v>#DIV/0!</v>
      </c>
      <c r="N53" s="106" t="e">
        <f t="shared" si="16"/>
        <v>#DIV/0!</v>
      </c>
      <c r="O53" s="106" t="e">
        <f t="shared" si="16"/>
        <v>#DIV/0!</v>
      </c>
      <c r="P53" s="106" t="e">
        <f t="shared" si="16"/>
        <v>#DIV/0!</v>
      </c>
      <c r="Q53" s="106" t="e">
        <f t="shared" si="16"/>
        <v>#DIV/0!</v>
      </c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</row>
    <row r="54" spans="1:32" x14ac:dyDescent="0.35">
      <c r="A54" s="99"/>
      <c r="B54" s="99"/>
      <c r="C54" s="100"/>
      <c r="D54" s="100"/>
      <c r="E54" s="101"/>
      <c r="F54" s="101" t="str">
        <f>IFERROR(VLOOKUP(C54,'Orçamento Sintetico'!$G$10:$I$32,3,FALSE)*(1+BDI!$D$10),"")</f>
        <v/>
      </c>
      <c r="G54" s="101" t="str">
        <f t="shared" si="1"/>
        <v/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</row>
    <row r="55" spans="1:32" x14ac:dyDescent="0.35">
      <c r="A55" s="99" t="s">
        <v>87</v>
      </c>
      <c r="B55" s="99" t="s">
        <v>268</v>
      </c>
      <c r="C55" s="100" t="s">
        <v>302</v>
      </c>
      <c r="D55" s="100" t="s">
        <v>5</v>
      </c>
      <c r="E55" s="101">
        <v>10</v>
      </c>
      <c r="F55" s="101">
        <f>IFERROR(VLOOKUP(C55,'Orçamento Sintetico'!$G$10:$I$32,3,FALSE)*(1+BDI!$D$10),"")</f>
        <v>0</v>
      </c>
      <c r="G55" s="101">
        <f t="shared" si="1"/>
        <v>0</v>
      </c>
      <c r="H55" s="107"/>
      <c r="I55" s="107"/>
      <c r="J55" s="107"/>
      <c r="K55" s="107"/>
      <c r="L55" s="107"/>
      <c r="M55" s="107"/>
      <c r="N55" s="107"/>
      <c r="O55" s="107">
        <v>1</v>
      </c>
      <c r="P55" s="107">
        <v>1</v>
      </c>
      <c r="Q55" s="107">
        <v>1</v>
      </c>
      <c r="R55" s="107">
        <v>1</v>
      </c>
      <c r="S55" s="107">
        <v>1</v>
      </c>
      <c r="T55" s="107">
        <v>1</v>
      </c>
      <c r="U55" s="107">
        <v>1</v>
      </c>
      <c r="V55" s="107">
        <v>1</v>
      </c>
      <c r="W55" s="107">
        <v>1</v>
      </c>
      <c r="X55" s="107">
        <v>1</v>
      </c>
      <c r="Y55" s="107"/>
      <c r="Z55" s="107"/>
      <c r="AA55" s="107"/>
      <c r="AB55" s="107"/>
      <c r="AC55" s="107"/>
      <c r="AD55" s="107"/>
      <c r="AE55" s="107"/>
      <c r="AF55" s="107"/>
    </row>
    <row r="56" spans="1:32" x14ac:dyDescent="0.35">
      <c r="A56" s="99"/>
      <c r="B56" s="99"/>
      <c r="C56" s="100"/>
      <c r="D56" s="100"/>
      <c r="E56" s="101"/>
      <c r="F56" s="101" t="str">
        <f>IFERROR(VLOOKUP(C56,'Orçamento Sintetico'!$G$10:$I$32,3,FALSE)*(1+BDI!$D$10),"")</f>
        <v/>
      </c>
      <c r="G56" s="101" t="str">
        <f t="shared" si="1"/>
        <v/>
      </c>
      <c r="H56" s="106"/>
      <c r="I56" s="106"/>
      <c r="J56" s="106"/>
      <c r="K56" s="106"/>
      <c r="L56" s="106"/>
      <c r="M56" s="106"/>
      <c r="N56" s="106"/>
      <c r="O56" s="106" t="e">
        <f t="shared" ref="O56:X56" si="17">O55*$F55/$G55</f>
        <v>#DIV/0!</v>
      </c>
      <c r="P56" s="106" t="e">
        <f t="shared" si="17"/>
        <v>#DIV/0!</v>
      </c>
      <c r="Q56" s="106" t="e">
        <f t="shared" si="17"/>
        <v>#DIV/0!</v>
      </c>
      <c r="R56" s="106" t="e">
        <f t="shared" si="17"/>
        <v>#DIV/0!</v>
      </c>
      <c r="S56" s="106" t="e">
        <f t="shared" si="17"/>
        <v>#DIV/0!</v>
      </c>
      <c r="T56" s="106" t="e">
        <f t="shared" si="17"/>
        <v>#DIV/0!</v>
      </c>
      <c r="U56" s="106" t="e">
        <f t="shared" si="17"/>
        <v>#DIV/0!</v>
      </c>
      <c r="V56" s="106" t="e">
        <f t="shared" si="17"/>
        <v>#DIV/0!</v>
      </c>
      <c r="W56" s="106" t="e">
        <f t="shared" si="17"/>
        <v>#DIV/0!</v>
      </c>
      <c r="X56" s="106" t="e">
        <f t="shared" si="17"/>
        <v>#DIV/0!</v>
      </c>
      <c r="Y56" s="106"/>
      <c r="Z56" s="106"/>
      <c r="AA56" s="106"/>
      <c r="AB56" s="106"/>
      <c r="AC56" s="106"/>
      <c r="AD56" s="106"/>
      <c r="AE56" s="106"/>
      <c r="AF56" s="106"/>
    </row>
    <row r="57" spans="1:32" x14ac:dyDescent="0.35">
      <c r="A57" s="99"/>
      <c r="B57" s="99"/>
      <c r="C57" s="100"/>
      <c r="D57" s="100"/>
      <c r="E57" s="101"/>
      <c r="F57" s="101" t="str">
        <f>IFERROR(VLOOKUP(C57,'Orçamento Sintetico'!$G$10:$I$32,3,FALSE)*(1+BDI!$D$10),"")</f>
        <v/>
      </c>
      <c r="G57" s="101" t="str">
        <f t="shared" si="1"/>
        <v/>
      </c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</row>
    <row r="58" spans="1:32" x14ac:dyDescent="0.35">
      <c r="A58" s="99" t="s">
        <v>87</v>
      </c>
      <c r="B58" s="99" t="s">
        <v>268</v>
      </c>
      <c r="C58" s="100" t="s">
        <v>303</v>
      </c>
      <c r="D58" s="100" t="s">
        <v>5</v>
      </c>
      <c r="E58" s="101">
        <v>10</v>
      </c>
      <c r="F58" s="101">
        <f>IFERROR(VLOOKUP(C58,'Orçamento Sintetico'!$G$10:$I$32,3,FALSE)*(1+BDI!$D$10),"")</f>
        <v>0</v>
      </c>
      <c r="G58" s="101">
        <f t="shared" si="1"/>
        <v>0</v>
      </c>
      <c r="H58" s="107"/>
      <c r="I58" s="107"/>
      <c r="J58" s="107"/>
      <c r="K58" s="107"/>
      <c r="L58" s="107"/>
      <c r="M58" s="107"/>
      <c r="N58" s="107"/>
      <c r="O58" s="107">
        <v>1</v>
      </c>
      <c r="P58" s="107">
        <v>1</v>
      </c>
      <c r="Q58" s="107">
        <v>1</v>
      </c>
      <c r="R58" s="107">
        <v>1</v>
      </c>
      <c r="S58" s="107">
        <v>1</v>
      </c>
      <c r="T58" s="107">
        <v>1</v>
      </c>
      <c r="U58" s="107">
        <v>1</v>
      </c>
      <c r="V58" s="107">
        <v>1</v>
      </c>
      <c r="W58" s="107">
        <v>1</v>
      </c>
      <c r="X58" s="107">
        <v>1</v>
      </c>
      <c r="Y58" s="107"/>
      <c r="Z58" s="107"/>
      <c r="AA58" s="107"/>
      <c r="AB58" s="107"/>
      <c r="AC58" s="107"/>
      <c r="AD58" s="107"/>
      <c r="AE58" s="107"/>
      <c r="AF58" s="107"/>
    </row>
    <row r="59" spans="1:32" x14ac:dyDescent="0.35">
      <c r="A59" s="99"/>
      <c r="B59" s="99"/>
      <c r="C59" s="100"/>
      <c r="D59" s="100"/>
      <c r="E59" s="101"/>
      <c r="F59" s="101" t="str">
        <f>IFERROR(VLOOKUP(C59,'Orçamento Sintetico'!$G$10:$I$32,3,FALSE)*(1+BDI!$D$10),"")</f>
        <v/>
      </c>
      <c r="G59" s="101" t="str">
        <f t="shared" si="1"/>
        <v/>
      </c>
      <c r="H59" s="106"/>
      <c r="I59" s="106"/>
      <c r="J59" s="106"/>
      <c r="K59" s="106"/>
      <c r="L59" s="106"/>
      <c r="M59" s="106"/>
      <c r="N59" s="106"/>
      <c r="O59" s="106" t="e">
        <f t="shared" ref="O59:X59" si="18">O58*$F58/$G58</f>
        <v>#DIV/0!</v>
      </c>
      <c r="P59" s="106" t="e">
        <f t="shared" si="18"/>
        <v>#DIV/0!</v>
      </c>
      <c r="Q59" s="106" t="e">
        <f t="shared" si="18"/>
        <v>#DIV/0!</v>
      </c>
      <c r="R59" s="106" t="e">
        <f t="shared" si="18"/>
        <v>#DIV/0!</v>
      </c>
      <c r="S59" s="106" t="e">
        <f t="shared" si="18"/>
        <v>#DIV/0!</v>
      </c>
      <c r="T59" s="106" t="e">
        <f t="shared" si="18"/>
        <v>#DIV/0!</v>
      </c>
      <c r="U59" s="106" t="e">
        <f t="shared" si="18"/>
        <v>#DIV/0!</v>
      </c>
      <c r="V59" s="106" t="e">
        <f t="shared" si="18"/>
        <v>#DIV/0!</v>
      </c>
      <c r="W59" s="106" t="e">
        <f t="shared" si="18"/>
        <v>#DIV/0!</v>
      </c>
      <c r="X59" s="106" t="e">
        <f t="shared" si="18"/>
        <v>#DIV/0!</v>
      </c>
      <c r="Y59" s="106"/>
      <c r="Z59" s="106"/>
      <c r="AA59" s="106"/>
      <c r="AB59" s="106"/>
      <c r="AC59" s="106"/>
      <c r="AD59" s="106"/>
      <c r="AE59" s="106"/>
      <c r="AF59" s="106"/>
    </row>
    <row r="60" spans="1:32" x14ac:dyDescent="0.35">
      <c r="A60" s="99"/>
      <c r="B60" s="99"/>
      <c r="C60" s="100"/>
      <c r="D60" s="100"/>
      <c r="E60" s="101"/>
      <c r="F60" s="101" t="str">
        <f>IFERROR(VLOOKUP(C60,'Orçamento Sintetico'!$G$10:$I$32,3,FALSE)*(1+BDI!$D$10),"")</f>
        <v/>
      </c>
      <c r="G60" s="101" t="str">
        <f t="shared" si="1"/>
        <v/>
      </c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</row>
    <row r="61" spans="1:32" x14ac:dyDescent="0.35">
      <c r="A61" s="99" t="s">
        <v>88</v>
      </c>
      <c r="B61" s="99" t="s">
        <v>269</v>
      </c>
      <c r="C61" s="100" t="s">
        <v>214</v>
      </c>
      <c r="D61" s="100" t="s">
        <v>5</v>
      </c>
      <c r="E61" s="101">
        <v>3</v>
      </c>
      <c r="F61" s="101">
        <f>IFERROR(VLOOKUP(C61,'Orçamento Sintetico'!$G$10:$I$32,3,FALSE)*(1+BDI!$D$10),"")</f>
        <v>0</v>
      </c>
      <c r="G61" s="101">
        <f t="shared" si="1"/>
        <v>0</v>
      </c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>
        <v>1</v>
      </c>
      <c r="S61" s="107">
        <v>1</v>
      </c>
      <c r="T61" s="107">
        <v>1</v>
      </c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</row>
    <row r="62" spans="1:32" x14ac:dyDescent="0.35">
      <c r="A62" s="99"/>
      <c r="B62" s="99"/>
      <c r="C62" s="100"/>
      <c r="D62" s="100"/>
      <c r="E62" s="101"/>
      <c r="F62" s="101" t="str">
        <f>IFERROR(VLOOKUP(C62,'Orçamento Sintetico'!$G$10:$I$32,3,FALSE)*(1+BDI!$D$10),"")</f>
        <v/>
      </c>
      <c r="G62" s="101" t="str">
        <f t="shared" si="1"/>
        <v/>
      </c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 t="e">
        <f>R61*$F61/$G61</f>
        <v>#DIV/0!</v>
      </c>
      <c r="S62" s="106" t="e">
        <f t="shared" ref="S62:T62" si="19">S61*$F61/$G61</f>
        <v>#DIV/0!</v>
      </c>
      <c r="T62" s="106" t="e">
        <f t="shared" si="19"/>
        <v>#DIV/0!</v>
      </c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</row>
    <row r="63" spans="1:32" x14ac:dyDescent="0.35">
      <c r="A63" s="99"/>
      <c r="B63" s="99"/>
      <c r="C63" s="100"/>
      <c r="D63" s="100"/>
      <c r="E63" s="101"/>
      <c r="F63" s="101" t="str">
        <f>IFERROR(VLOOKUP(C63,'Orçamento Sintetico'!$G$10:$I$32,3,FALSE)*(1+BDI!$D$10),"")</f>
        <v/>
      </c>
      <c r="G63" s="101" t="str">
        <f t="shared" si="1"/>
        <v/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</row>
    <row r="64" spans="1:32" x14ac:dyDescent="0.35">
      <c r="A64" s="99" t="s">
        <v>89</v>
      </c>
      <c r="B64" s="99" t="s">
        <v>270</v>
      </c>
      <c r="C64" s="100" t="s">
        <v>236</v>
      </c>
      <c r="D64" s="100" t="s">
        <v>51</v>
      </c>
      <c r="E64" s="101">
        <v>1</v>
      </c>
      <c r="F64" s="101">
        <f>IFERROR(VLOOKUP(C64,'Orçamento Sintetico'!$G$10:$I$32,3,FALSE)*(1+BDI!$D$10),"")</f>
        <v>0</v>
      </c>
      <c r="G64" s="101">
        <f t="shared" si="1"/>
        <v>0</v>
      </c>
      <c r="H64" s="107"/>
      <c r="I64" s="107"/>
      <c r="J64" s="107"/>
      <c r="K64" s="107"/>
      <c r="L64" s="107"/>
      <c r="M64" s="107">
        <v>1</v>
      </c>
      <c r="N64" s="107"/>
      <c r="O64" s="107"/>
      <c r="P64" s="107"/>
      <c r="Q64" s="107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1"/>
    </row>
    <row r="65" spans="1:32" x14ac:dyDescent="0.35">
      <c r="A65" s="99"/>
      <c r="B65" s="99"/>
      <c r="C65" s="100"/>
      <c r="D65" s="100"/>
      <c r="E65" s="101"/>
      <c r="F65" s="101" t="str">
        <f>IFERROR(VLOOKUP(C65,'Orçamento Sintetico'!$G$10:$I$32,3,FALSE)*(1+BDI!$D$10),"")</f>
        <v/>
      </c>
      <c r="G65" s="101" t="str">
        <f t="shared" si="1"/>
        <v/>
      </c>
      <c r="H65" s="106"/>
      <c r="I65" s="106"/>
      <c r="J65" s="106"/>
      <c r="K65" s="106"/>
      <c r="L65" s="106"/>
      <c r="M65" s="106" t="e">
        <f>M64*$F64/$G64</f>
        <v>#DIV/0!</v>
      </c>
      <c r="N65" s="106"/>
      <c r="O65" s="106"/>
      <c r="P65" s="106"/>
      <c r="Q65" s="106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</row>
    <row r="66" spans="1:32" x14ac:dyDescent="0.35">
      <c r="A66" s="99"/>
      <c r="B66" s="99"/>
      <c r="C66" s="100"/>
      <c r="D66" s="100"/>
      <c r="E66" s="101"/>
      <c r="F66" s="101" t="str">
        <f>IFERROR(VLOOKUP(C66,'Orçamento Sintetico'!$G$10:$I$32,3,FALSE)*(1+BDI!$D$10),"")</f>
        <v/>
      </c>
      <c r="G66" s="101" t="str">
        <f t="shared" si="1"/>
        <v/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</row>
    <row r="67" spans="1:32" x14ac:dyDescent="0.35">
      <c r="A67" s="99" t="s">
        <v>117</v>
      </c>
      <c r="B67" s="99" t="s">
        <v>271</v>
      </c>
      <c r="C67" s="100" t="s">
        <v>122</v>
      </c>
      <c r="D67" s="100" t="s">
        <v>51</v>
      </c>
      <c r="E67" s="101">
        <v>1</v>
      </c>
      <c r="F67" s="101">
        <f>IFERROR(VLOOKUP(C67,'Orçamento Sintetico'!$G$10:$I$32,3,FALSE)*(1+BDI!$D$10),"")</f>
        <v>0</v>
      </c>
      <c r="G67" s="101">
        <f t="shared" si="1"/>
        <v>0</v>
      </c>
      <c r="H67" s="107">
        <v>1</v>
      </c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</row>
    <row r="68" spans="1:32" x14ac:dyDescent="0.35">
      <c r="A68" s="99"/>
      <c r="B68" s="99"/>
      <c r="C68" s="100"/>
      <c r="D68" s="100"/>
      <c r="E68" s="101"/>
      <c r="F68" s="101" t="str">
        <f>IFERROR(VLOOKUP(C68,'Orçamento Sintetico'!$G$10:$I$32,3,FALSE)*(1+BDI!$D$10),"")</f>
        <v/>
      </c>
      <c r="G68" s="101" t="str">
        <f t="shared" si="1"/>
        <v/>
      </c>
      <c r="H68" s="106" t="e">
        <f t="shared" ref="H68" si="20">H67*$F67/$G67</f>
        <v>#DIV/0!</v>
      </c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</row>
    <row r="69" spans="1:32" x14ac:dyDescent="0.35">
      <c r="A69" s="99"/>
      <c r="B69" s="99"/>
      <c r="C69" s="100"/>
      <c r="D69" s="100"/>
      <c r="E69" s="101"/>
      <c r="F69" s="101" t="str">
        <f>IFERROR(VLOOKUP(C69,'Orçamento Sintetico'!$G$10:$I$32,3,FALSE)*(1+BDI!$D$10),"")</f>
        <v/>
      </c>
      <c r="G69" s="101" t="str">
        <f t="shared" si="1"/>
        <v/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</row>
    <row r="70" spans="1:32" x14ac:dyDescent="0.35">
      <c r="A70" s="99" t="s">
        <v>245</v>
      </c>
      <c r="B70" s="99" t="s">
        <v>272</v>
      </c>
      <c r="C70" s="100" t="s">
        <v>169</v>
      </c>
      <c r="D70" s="100" t="s">
        <v>51</v>
      </c>
      <c r="E70" s="101">
        <v>1</v>
      </c>
      <c r="F70" s="101">
        <f>IFERROR(VLOOKUP(C70,'Orçamento Sintetico'!$G$10:$I$32,3,FALSE)*(1+BDI!$D$10),"")</f>
        <v>0</v>
      </c>
      <c r="G70" s="101">
        <f t="shared" si="1"/>
        <v>0</v>
      </c>
      <c r="H70" s="107">
        <v>1</v>
      </c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</row>
    <row r="71" spans="1:32" x14ac:dyDescent="0.35">
      <c r="A71" s="99"/>
      <c r="B71" s="99"/>
      <c r="C71" s="100"/>
      <c r="D71" s="100"/>
      <c r="E71" s="101"/>
      <c r="F71" s="101" t="str">
        <f>IFERROR(VLOOKUP(C71,'Orçamento Sintetico'!$G$10:$I$32,3,FALSE)*(1+BDI!$D$10),"")</f>
        <v/>
      </c>
      <c r="G71" s="101" t="str">
        <f t="shared" si="1"/>
        <v/>
      </c>
      <c r="H71" s="106" t="e">
        <f t="shared" ref="H71" si="21">H70*$F70/$G70</f>
        <v>#DIV/0!</v>
      </c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</row>
    <row r="72" spans="1:32" x14ac:dyDescent="0.35">
      <c r="A72" s="99"/>
      <c r="B72" s="99"/>
      <c r="C72" s="100"/>
      <c r="D72" s="100"/>
      <c r="E72" s="101"/>
      <c r="F72" s="101" t="str">
        <f>IFERROR(VLOOKUP(C72,'Orçamento Sintetico'!$G$10:$I$32,3,FALSE)*(1+BDI!$D$10),"")</f>
        <v/>
      </c>
      <c r="G72" s="101" t="str">
        <f t="shared" si="1"/>
        <v/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</row>
    <row r="73" spans="1:32" x14ac:dyDescent="0.35">
      <c r="A73" s="99" t="s">
        <v>245</v>
      </c>
      <c r="B73" s="99" t="s">
        <v>273</v>
      </c>
      <c r="C73" s="100" t="s">
        <v>120</v>
      </c>
      <c r="D73" s="100" t="s">
        <v>5</v>
      </c>
      <c r="E73" s="101">
        <v>20</v>
      </c>
      <c r="F73" s="101">
        <f>IFERROR(VLOOKUP(C73,'Orçamento Sintetico'!$G$10:$I$32,3,FALSE)*(1+BDI!$D$10),"")</f>
        <v>0</v>
      </c>
      <c r="G73" s="101">
        <f t="shared" si="1"/>
        <v>0</v>
      </c>
      <c r="H73" s="107">
        <v>1</v>
      </c>
      <c r="I73" s="107">
        <v>1</v>
      </c>
      <c r="J73" s="107">
        <v>1</v>
      </c>
      <c r="K73" s="107">
        <v>1</v>
      </c>
      <c r="L73" s="107">
        <v>1</v>
      </c>
      <c r="M73" s="107">
        <v>1</v>
      </c>
      <c r="N73" s="107">
        <v>1</v>
      </c>
      <c r="O73" s="107">
        <v>1</v>
      </c>
      <c r="P73" s="107">
        <v>1</v>
      </c>
      <c r="Q73" s="107">
        <v>1</v>
      </c>
      <c r="R73" s="107">
        <v>1</v>
      </c>
      <c r="S73" s="107">
        <v>1</v>
      </c>
      <c r="T73" s="107">
        <v>1</v>
      </c>
      <c r="U73" s="107">
        <v>1</v>
      </c>
      <c r="V73" s="107">
        <v>1</v>
      </c>
      <c r="W73" s="107">
        <v>1</v>
      </c>
      <c r="X73" s="107">
        <v>1</v>
      </c>
      <c r="Y73" s="107">
        <v>1</v>
      </c>
      <c r="Z73" s="107">
        <v>1</v>
      </c>
      <c r="AA73" s="107">
        <v>1</v>
      </c>
      <c r="AB73" s="107"/>
      <c r="AC73" s="107"/>
      <c r="AD73" s="107"/>
      <c r="AE73" s="107"/>
      <c r="AF73" s="107"/>
    </row>
    <row r="74" spans="1:32" x14ac:dyDescent="0.35">
      <c r="A74" s="99"/>
      <c r="B74" s="99"/>
      <c r="C74" s="100"/>
      <c r="D74" s="100"/>
      <c r="E74" s="101"/>
      <c r="F74" s="101" t="str">
        <f>IFERROR(VLOOKUP(C74,'Orçamento Sintetico'!$G$10:$I$32,3,FALSE)*(1+BDI!$D$10),"")</f>
        <v/>
      </c>
      <c r="G74" s="101" t="str">
        <f t="shared" si="1"/>
        <v/>
      </c>
      <c r="H74" s="106" t="e">
        <f>H73*$F73/$G73</f>
        <v>#DIV/0!</v>
      </c>
      <c r="I74" s="106" t="e">
        <f t="shared" ref="I74:AA74" si="22">I73*$F73/$G73</f>
        <v>#DIV/0!</v>
      </c>
      <c r="J74" s="106" t="e">
        <f t="shared" si="22"/>
        <v>#DIV/0!</v>
      </c>
      <c r="K74" s="106" t="e">
        <f t="shared" si="22"/>
        <v>#DIV/0!</v>
      </c>
      <c r="L74" s="106" t="e">
        <f t="shared" si="22"/>
        <v>#DIV/0!</v>
      </c>
      <c r="M74" s="106" t="e">
        <f t="shared" si="22"/>
        <v>#DIV/0!</v>
      </c>
      <c r="N74" s="106" t="e">
        <f t="shared" si="22"/>
        <v>#DIV/0!</v>
      </c>
      <c r="O74" s="106" t="e">
        <f t="shared" si="22"/>
        <v>#DIV/0!</v>
      </c>
      <c r="P74" s="106" t="e">
        <f t="shared" si="22"/>
        <v>#DIV/0!</v>
      </c>
      <c r="Q74" s="106" t="e">
        <f t="shared" si="22"/>
        <v>#DIV/0!</v>
      </c>
      <c r="R74" s="106" t="e">
        <f t="shared" si="22"/>
        <v>#DIV/0!</v>
      </c>
      <c r="S74" s="106" t="e">
        <f t="shared" si="22"/>
        <v>#DIV/0!</v>
      </c>
      <c r="T74" s="106" t="e">
        <f t="shared" si="22"/>
        <v>#DIV/0!</v>
      </c>
      <c r="U74" s="106" t="e">
        <f t="shared" si="22"/>
        <v>#DIV/0!</v>
      </c>
      <c r="V74" s="106" t="e">
        <f t="shared" si="22"/>
        <v>#DIV/0!</v>
      </c>
      <c r="W74" s="106" t="e">
        <f t="shared" si="22"/>
        <v>#DIV/0!</v>
      </c>
      <c r="X74" s="106" t="e">
        <f t="shared" si="22"/>
        <v>#DIV/0!</v>
      </c>
      <c r="Y74" s="106" t="e">
        <f t="shared" si="22"/>
        <v>#DIV/0!</v>
      </c>
      <c r="Z74" s="106" t="e">
        <f t="shared" si="22"/>
        <v>#DIV/0!</v>
      </c>
      <c r="AA74" s="106" t="e">
        <f t="shared" si="22"/>
        <v>#DIV/0!</v>
      </c>
      <c r="AB74" s="106"/>
      <c r="AC74" s="106"/>
      <c r="AD74" s="106"/>
      <c r="AE74" s="106"/>
      <c r="AF74" s="106"/>
    </row>
    <row r="75" spans="1:32" x14ac:dyDescent="0.35">
      <c r="A75" s="99"/>
      <c r="B75" s="99"/>
      <c r="C75" s="100"/>
      <c r="D75" s="100"/>
      <c r="E75" s="101"/>
      <c r="F75" s="101" t="str">
        <f>IFERROR(VLOOKUP(C75,'Orçamento Sintetico'!$G$10:$I$32,3,FALSE)*(1+BDI!$D$10),"")</f>
        <v/>
      </c>
      <c r="G75" s="101" t="str">
        <f t="shared" ref="G75:G76" si="23">IF(F75="","",F75*E75)</f>
        <v/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</row>
    <row r="76" spans="1:32" x14ac:dyDescent="0.35">
      <c r="A76" s="99" t="s">
        <v>245</v>
      </c>
      <c r="B76" s="99" t="s">
        <v>274</v>
      </c>
      <c r="C76" s="100" t="s">
        <v>171</v>
      </c>
      <c r="D76" s="100" t="s">
        <v>51</v>
      </c>
      <c r="E76" s="101">
        <v>1</v>
      </c>
      <c r="F76" s="101">
        <f>IFERROR(VLOOKUP(C76,'Orçamento Sintetico'!$G$10:$I$32,3,FALSE)*(1+BDI!$D$10),"")</f>
        <v>0</v>
      </c>
      <c r="G76" s="101">
        <f t="shared" si="23"/>
        <v>0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>
        <v>1</v>
      </c>
      <c r="AB76" s="107"/>
      <c r="AC76" s="107"/>
      <c r="AD76" s="107"/>
      <c r="AE76" s="107"/>
      <c r="AF76" s="107"/>
    </row>
    <row r="77" spans="1:32" x14ac:dyDescent="0.35">
      <c r="F77" s="101" t="str">
        <f>IFERROR(VLOOKUP(C77,'Orçamento Sintetico'!$G$10:$I$32,3,FALSE)*(1+BDI!$D$10),"")</f>
        <v/>
      </c>
    </row>
  </sheetData>
  <sheetProtection sheet="1" objects="1" scenarios="1"/>
  <conditionalFormatting sqref="H10:AF10">
    <cfRule type="cellIs" dxfId="50" priority="29" operator="equal">
      <formula>1</formula>
    </cfRule>
  </conditionalFormatting>
  <conditionalFormatting sqref="H13:AF13">
    <cfRule type="cellIs" dxfId="49" priority="28" operator="equal">
      <formula>1</formula>
    </cfRule>
  </conditionalFormatting>
  <conditionalFormatting sqref="H16:AF16">
    <cfRule type="cellIs" dxfId="48" priority="27" operator="equal">
      <formula>1</formula>
    </cfRule>
  </conditionalFormatting>
  <conditionalFormatting sqref="H19:AF19">
    <cfRule type="cellIs" dxfId="47" priority="26" operator="equal">
      <formula>1</formula>
    </cfRule>
  </conditionalFormatting>
  <conditionalFormatting sqref="H22:AA22">
    <cfRule type="cellIs" dxfId="46" priority="25" operator="equal">
      <formula>1</formula>
    </cfRule>
  </conditionalFormatting>
  <conditionalFormatting sqref="H25:AA25">
    <cfRule type="cellIs" dxfId="45" priority="24" operator="equal">
      <formula>1</formula>
    </cfRule>
  </conditionalFormatting>
  <conditionalFormatting sqref="H28:AA28">
    <cfRule type="cellIs" dxfId="44" priority="23" operator="equal">
      <formula>1</formula>
    </cfRule>
  </conditionalFormatting>
  <conditionalFormatting sqref="H34:AF34">
    <cfRule type="cellIs" dxfId="43" priority="22" operator="equal">
      <formula>1</formula>
    </cfRule>
  </conditionalFormatting>
  <conditionalFormatting sqref="H37:AA37">
    <cfRule type="cellIs" dxfId="42" priority="21" operator="equal">
      <formula>1</formula>
    </cfRule>
  </conditionalFormatting>
  <conditionalFormatting sqref="H40:N40">
    <cfRule type="cellIs" dxfId="41" priority="20" operator="equal">
      <formula>1</formula>
    </cfRule>
  </conditionalFormatting>
  <conditionalFormatting sqref="H43:T43">
    <cfRule type="cellIs" dxfId="40" priority="19" operator="equal">
      <formula>1</formula>
    </cfRule>
  </conditionalFormatting>
  <conditionalFormatting sqref="H46:AF46">
    <cfRule type="cellIs" dxfId="39" priority="18" operator="equal">
      <formula>1</formula>
    </cfRule>
  </conditionalFormatting>
  <conditionalFormatting sqref="H49:AF49">
    <cfRule type="cellIs" dxfId="38" priority="17" operator="equal">
      <formula>1</formula>
    </cfRule>
  </conditionalFormatting>
  <conditionalFormatting sqref="H52:AF52">
    <cfRule type="cellIs" dxfId="37" priority="16" operator="equal">
      <formula>1</formula>
    </cfRule>
  </conditionalFormatting>
  <conditionalFormatting sqref="H55:AF55">
    <cfRule type="cellIs" dxfId="36" priority="15" operator="equal">
      <formula>1</formula>
    </cfRule>
  </conditionalFormatting>
  <conditionalFormatting sqref="H58:AF58">
    <cfRule type="cellIs" dxfId="35" priority="14" operator="equal">
      <formula>1</formula>
    </cfRule>
  </conditionalFormatting>
  <conditionalFormatting sqref="H61:AF61">
    <cfRule type="cellIs" dxfId="34" priority="13" operator="equal">
      <formula>1</formula>
    </cfRule>
  </conditionalFormatting>
  <conditionalFormatting sqref="H64:L64 N64:AF64">
    <cfRule type="cellIs" dxfId="33" priority="12" operator="equal">
      <formula>1</formula>
    </cfRule>
  </conditionalFormatting>
  <conditionalFormatting sqref="H67:Q67">
    <cfRule type="cellIs" dxfId="32" priority="11" operator="equal">
      <formula>1</formula>
    </cfRule>
  </conditionalFormatting>
  <conditionalFormatting sqref="H70">
    <cfRule type="cellIs" dxfId="31" priority="10" operator="equal">
      <formula>1</formula>
    </cfRule>
  </conditionalFormatting>
  <conditionalFormatting sqref="H73">
    <cfRule type="cellIs" dxfId="30" priority="9" operator="equal">
      <formula>1</formula>
    </cfRule>
  </conditionalFormatting>
  <conditionalFormatting sqref="H76:AF76">
    <cfRule type="cellIs" dxfId="29" priority="8" operator="equal">
      <formula>1</formula>
    </cfRule>
  </conditionalFormatting>
  <conditionalFormatting sqref="H64:L64 N64:Q64">
    <cfRule type="cellIs" dxfId="28" priority="7" operator="equal">
      <formula>1</formula>
    </cfRule>
  </conditionalFormatting>
  <conditionalFormatting sqref="H67">
    <cfRule type="cellIs" dxfId="27" priority="6" operator="equal">
      <formula>1</formula>
    </cfRule>
  </conditionalFormatting>
  <conditionalFormatting sqref="H70">
    <cfRule type="cellIs" dxfId="26" priority="5" operator="equal">
      <formula>1</formula>
    </cfRule>
  </conditionalFormatting>
  <conditionalFormatting sqref="H73:AF73">
    <cfRule type="cellIs" dxfId="25" priority="4" operator="equal">
      <formula>1</formula>
    </cfRule>
  </conditionalFormatting>
  <conditionalFormatting sqref="H31:AF31">
    <cfRule type="cellIs" dxfId="24" priority="3" operator="equal">
      <formula>1</formula>
    </cfRule>
  </conditionalFormatting>
  <conditionalFormatting sqref="M64">
    <cfRule type="cellIs" dxfId="23" priority="2" operator="equal">
      <formula>1</formula>
    </cfRule>
  </conditionalFormatting>
  <conditionalFormatting sqref="M64">
    <cfRule type="cellIs" dxfId="22" priority="1" operator="equal">
      <formula>1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21" fitToHeight="0" orientation="landscape" r:id="rId1"/>
  <headerFooter>
    <oddHeader>&amp;A</oddHeader>
    <oddFooter>Página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d 1 8 f 8 5 0 - b e e 1 - 4 d a 7 - 8 3 b e - b 9 0 b 0 3 5 1 6 4 3 0 "   x m l n s = " h t t p : / / s c h e m a s . m i c r o s o f t . c o m / D a t a M a s h u p " > A A A A A B c D A A B Q S w M E F A A C A A g A t n k l V w 2 v 6 X i n A A A A + Q A A A B I A H A B D b 2 5 m a W c v U G F j a 2 F n Z S 5 4 b W w g o h g A K K A U A A A A A A A A A A A A A A A A A A A A A A A A A A A A h c / B C o I w H A b w V 5 H d 3 d a K S P k 7 o a 4 J U R B d x 1 w 6 0 i l u N t + t Q 4 / U K y S U 1 a 3 j 9 / E 7 f N / j d o d 0 q K v g q j q r G 5 O g G a Y o U E Y 2 u T Z F g n p 3 D l c o 5 b A T 8 i I K F Y z Y 2 H i w e Y J K 5 9 q Y E O 8 9 9 n P c d A V h l M 7 I K d s e Z K l q g T 5 Y / 8 e h N t Y J I x X i c H y N 4 Q x H C 7 x k L M J 0 t E C m H j J t v o a N k z E F 8 l P C p q 9 c 3 y n e u n C 9 B z J F I O 8 b / A l Q S w M E F A A C A A g A t n k l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Z 5 J V c o i k e 4 D g A A A B E A A A A T A B w A R m 9 y b X V s Y X M v U 2 V j d G l v b j E u b S C i G A A o o B Q A A A A A A A A A A A A A A A A A A A A A A A A A A A A r T k 0 u y c z P U w i G 0 I b W A F B L A Q I t A B Q A A g A I A L Z 5 J V c N r + l 4 p w A A A P k A A A A S A A A A A A A A A A A A A A A A A A A A A A B D b 2 5 m a W c v U G F j a 2 F n Z S 5 4 b W x Q S w E C L Q A U A A I A C A C 2 e S V X D 8 r p q 6 Q A A A D p A A A A E w A A A A A A A A A A A A A A A A D z A A A A W 0 N v b n R l b n R f V H l w Z X N d L n h t b F B L A Q I t A B Q A A g A I A L Z 5 J V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n f y / s n P i v R 4 d E 4 g k 6 b o v 3 A A A A A A I A A A A A A A N m A A D A A A A A E A A A A I E + 0 J j U U i Q / y 5 t a m O T r 1 P w A A A A A B I A A A K A A A A A Q A A A A O i J 4 8 O 7 q u m V 6 1 A w g O c y q / F A A A A C d 2 k e 8 1 A v N N J J M l w f c B K F k d q E C b q / g h X L g g x 4 M U h 2 d A z i h m n I 3 T M M n M n s B r 4 n C m H i R D c 6 e Q c z g Z Z t M e V W 6 U I L K E 0 z M 9 e 6 H Z 3 D W 4 m B 6 h f L x 1 R Q A A A D N L p Z w J f u V 8 R b 3 4 5 i k E 8 Y m z V k D 5 g = = < / D a t a M a s h u p > 
</file>

<file path=customXml/itemProps1.xml><?xml version="1.0" encoding="utf-8"?>
<ds:datastoreItem xmlns:ds="http://schemas.openxmlformats.org/officeDocument/2006/customXml" ds:itemID="{F98556EA-27EF-489C-80C3-0B08D95C1B9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Orçamento Analítico</vt:lpstr>
      <vt:lpstr>BDI</vt:lpstr>
      <vt:lpstr>Orçamento Sintetico</vt:lpstr>
      <vt:lpstr>Resumo</vt:lpstr>
      <vt:lpstr>Cronograma</vt:lpstr>
      <vt:lpstr>CONSINTETICO</vt:lpstr>
      <vt:lpstr>SINTETICOVENC</vt:lpstr>
      <vt:lpstr>Cronograma!Titulos_de_impressao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Sinapi em Excel</dc:title>
  <dc:subject>Sinapi em Excel</dc:subject>
  <dc:creator>isinapi.com</dc:creator>
  <cp:keywords>Sinapi Excel</cp:keywords>
  <dc:description>Sinapi em Excel</dc:description>
  <cp:lastModifiedBy>Carlos Vinícius  Viana de Souza</cp:lastModifiedBy>
  <cp:lastPrinted>2023-09-05T13:48:06Z</cp:lastPrinted>
  <dcterms:created xsi:type="dcterms:W3CDTF">2019-09-10T17:48:25Z</dcterms:created>
  <dcterms:modified xsi:type="dcterms:W3CDTF">2023-11-06T17:37:38Z</dcterms:modified>
  <cp:category>Sinapi Excel</cp:category>
</cp:coreProperties>
</file>